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5015" windowHeight="7650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Rekapitulace!$G$14</definedName>
    <definedName name="Dodavka0">Položky!#REF!</definedName>
    <definedName name="HSV">Rekapitulace!$E$14</definedName>
    <definedName name="HSV0">Položky!#REF!</definedName>
    <definedName name="HZS">Rekapitulace!$I$14</definedName>
    <definedName name="HZS0">Položky!#REF!</definedName>
    <definedName name="JKSO">'Krycí list'!$G$2</definedName>
    <definedName name="MJ">'Krycí list'!$G$5</definedName>
    <definedName name="Mont">Rekapitulace!$H$14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Položky!$A$1:$K$83</definedName>
    <definedName name="_xlnm.Print_Area" localSheetId="1">Rekapitulace!$A$1:$I$28</definedName>
    <definedName name="PocetMJ">'Krycí list'!$G$6</definedName>
    <definedName name="Poznamka">'Krycí list'!$B$37</definedName>
    <definedName name="Projektant">'Krycí list'!$C$8</definedName>
    <definedName name="PSV">Rekapitulace!$F$14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CH">Položky!$I$6</definedName>
    <definedName name="SloupecJC">Položky!$F$6</definedName>
    <definedName name="SloupecJH">Položky!$H$6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Rekapitulace!$H$27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25725"/>
</workbook>
</file>

<file path=xl/calcChain.xml><?xml version="1.0" encoding="utf-8"?>
<calcChain xmlns="http://schemas.openxmlformats.org/spreadsheetml/2006/main">
  <c r="D21" i="1"/>
  <c r="D20"/>
  <c r="D19"/>
  <c r="D18"/>
  <c r="D17"/>
  <c r="D16"/>
  <c r="D15"/>
  <c r="BG82" i="3"/>
  <c r="BG83" s="1"/>
  <c r="I13" i="2" s="1"/>
  <c r="BF82" i="3"/>
  <c r="BE82"/>
  <c r="BD82"/>
  <c r="K82"/>
  <c r="K83" s="1"/>
  <c r="I82"/>
  <c r="I83" s="1"/>
  <c r="G82"/>
  <c r="BC82" s="1"/>
  <c r="BC83" s="1"/>
  <c r="E13" i="2" s="1"/>
  <c r="B13"/>
  <c r="A13"/>
  <c r="BF83" i="3"/>
  <c r="H13" i="2" s="1"/>
  <c r="BE83" i="3"/>
  <c r="G13" i="2" s="1"/>
  <c r="BD83" i="3"/>
  <c r="F13" i="2" s="1"/>
  <c r="G83" i="3"/>
  <c r="C83"/>
  <c r="BG79"/>
  <c r="BF79"/>
  <c r="BE79"/>
  <c r="BD79"/>
  <c r="K79"/>
  <c r="I79"/>
  <c r="G79"/>
  <c r="BC79" s="1"/>
  <c r="BG78"/>
  <c r="BF78"/>
  <c r="BE78"/>
  <c r="BD78"/>
  <c r="K78"/>
  <c r="I78"/>
  <c r="G78"/>
  <c r="BC78" s="1"/>
  <c r="BG77"/>
  <c r="BF77"/>
  <c r="BE77"/>
  <c r="BD77"/>
  <c r="K77"/>
  <c r="I77"/>
  <c r="G77"/>
  <c r="BC77" s="1"/>
  <c r="BG76"/>
  <c r="BF76"/>
  <c r="BE76"/>
  <c r="BD76"/>
  <c r="K76"/>
  <c r="I76"/>
  <c r="G76"/>
  <c r="BC76" s="1"/>
  <c r="BG75"/>
  <c r="BF75"/>
  <c r="BE75"/>
  <c r="BD75"/>
  <c r="K75"/>
  <c r="I75"/>
  <c r="G75"/>
  <c r="BC75" s="1"/>
  <c r="BG74"/>
  <c r="BF74"/>
  <c r="BE74"/>
  <c r="BD74"/>
  <c r="K74"/>
  <c r="I74"/>
  <c r="G74"/>
  <c r="BC74" s="1"/>
  <c r="BG73"/>
  <c r="BF73"/>
  <c r="BE73"/>
  <c r="BD73"/>
  <c r="K73"/>
  <c r="I73"/>
  <c r="G73"/>
  <c r="BC73" s="1"/>
  <c r="BG72"/>
  <c r="BF72"/>
  <c r="BE72"/>
  <c r="BD72"/>
  <c r="K72"/>
  <c r="I72"/>
  <c r="G72"/>
  <c r="BC72" s="1"/>
  <c r="BG71"/>
  <c r="BF71"/>
  <c r="BE71"/>
  <c r="BD71"/>
  <c r="K71"/>
  <c r="I71"/>
  <c r="G71"/>
  <c r="BC71" s="1"/>
  <c r="BG70"/>
  <c r="BF70"/>
  <c r="BE70"/>
  <c r="BD70"/>
  <c r="K70"/>
  <c r="I70"/>
  <c r="G70"/>
  <c r="BC70" s="1"/>
  <c r="BG69"/>
  <c r="BF69"/>
  <c r="BE69"/>
  <c r="BD69"/>
  <c r="K69"/>
  <c r="I69"/>
  <c r="G69"/>
  <c r="BC69" s="1"/>
  <c r="B12" i="2"/>
  <c r="A12"/>
  <c r="C80" i="3"/>
  <c r="BG66"/>
  <c r="BF66"/>
  <c r="BE66"/>
  <c r="BD66"/>
  <c r="K66"/>
  <c r="I66"/>
  <c r="G66"/>
  <c r="BC66" s="1"/>
  <c r="BG65"/>
  <c r="BG67" s="1"/>
  <c r="I11" i="2" s="1"/>
  <c r="BF65" i="3"/>
  <c r="BE65"/>
  <c r="BD65"/>
  <c r="K65"/>
  <c r="I65"/>
  <c r="G65"/>
  <c r="BC65" s="1"/>
  <c r="B11" i="2"/>
  <c r="A11"/>
  <c r="C67" i="3"/>
  <c r="BG62"/>
  <c r="BF62"/>
  <c r="BE62"/>
  <c r="BD62"/>
  <c r="K62"/>
  <c r="I62"/>
  <c r="G62"/>
  <c r="BC62" s="1"/>
  <c r="BG61"/>
  <c r="BF61"/>
  <c r="BE61"/>
  <c r="BD61"/>
  <c r="K61"/>
  <c r="I61"/>
  <c r="G61"/>
  <c r="BC61" s="1"/>
  <c r="BG60"/>
  <c r="BF60"/>
  <c r="BE60"/>
  <c r="BD60"/>
  <c r="K60"/>
  <c r="I60"/>
  <c r="G60"/>
  <c r="BC60" s="1"/>
  <c r="BG45"/>
  <c r="BF45"/>
  <c r="BE45"/>
  <c r="BD45"/>
  <c r="K45"/>
  <c r="I45"/>
  <c r="G45"/>
  <c r="BC45" s="1"/>
  <c r="BG44"/>
  <c r="BF44"/>
  <c r="BE44"/>
  <c r="BD44"/>
  <c r="K44"/>
  <c r="I44"/>
  <c r="G44"/>
  <c r="BC44" s="1"/>
  <c r="BG43"/>
  <c r="BF43"/>
  <c r="BE43"/>
  <c r="BD43"/>
  <c r="K43"/>
  <c r="I43"/>
  <c r="G43"/>
  <c r="BC43" s="1"/>
  <c r="BG42"/>
  <c r="BF42"/>
  <c r="BE42"/>
  <c r="BD42"/>
  <c r="K42"/>
  <c r="I42"/>
  <c r="G42"/>
  <c r="BC42" s="1"/>
  <c r="BG41"/>
  <c r="BF41"/>
  <c r="BE41"/>
  <c r="BD41"/>
  <c r="K41"/>
  <c r="I41"/>
  <c r="G41"/>
  <c r="BC41" s="1"/>
  <c r="BG40"/>
  <c r="BF40"/>
  <c r="BE40"/>
  <c r="BD40"/>
  <c r="K40"/>
  <c r="I40"/>
  <c r="G40"/>
  <c r="BC40" s="1"/>
  <c r="BG39"/>
  <c r="BF39"/>
  <c r="BE39"/>
  <c r="BD39"/>
  <c r="K39"/>
  <c r="I39"/>
  <c r="G39"/>
  <c r="BC39" s="1"/>
  <c r="BG38"/>
  <c r="BF38"/>
  <c r="BE38"/>
  <c r="BD38"/>
  <c r="K38"/>
  <c r="I38"/>
  <c r="G38"/>
  <c r="BC38" s="1"/>
  <c r="BG36"/>
  <c r="BF36"/>
  <c r="BE36"/>
  <c r="BD36"/>
  <c r="K36"/>
  <c r="I36"/>
  <c r="G36"/>
  <c r="BC36" s="1"/>
  <c r="B10" i="2"/>
  <c r="A10"/>
  <c r="C63" i="3"/>
  <c r="BG33"/>
  <c r="BF33"/>
  <c r="BE33"/>
  <c r="BD33"/>
  <c r="K33"/>
  <c r="I33"/>
  <c r="G33"/>
  <c r="BC33" s="1"/>
  <c r="BG32"/>
  <c r="BF32"/>
  <c r="BE32"/>
  <c r="BD32"/>
  <c r="BD34" s="1"/>
  <c r="F9" i="2" s="1"/>
  <c r="K32" i="3"/>
  <c r="I32"/>
  <c r="G32"/>
  <c r="B9" i="2"/>
  <c r="A9"/>
  <c r="C34" i="3"/>
  <c r="BG29"/>
  <c r="BF29"/>
  <c r="BE29"/>
  <c r="BD29"/>
  <c r="K29"/>
  <c r="I29"/>
  <c r="G29"/>
  <c r="BC29" s="1"/>
  <c r="BG28"/>
  <c r="BF28"/>
  <c r="BE28"/>
  <c r="BD28"/>
  <c r="K28"/>
  <c r="I28"/>
  <c r="G28"/>
  <c r="BC28" s="1"/>
  <c r="BG27"/>
  <c r="BF27"/>
  <c r="BE27"/>
  <c r="BD27"/>
  <c r="K27"/>
  <c r="I27"/>
  <c r="G27"/>
  <c r="BC27" s="1"/>
  <c r="BG26"/>
  <c r="BF26"/>
  <c r="BE26"/>
  <c r="BD26"/>
  <c r="K26"/>
  <c r="I26"/>
  <c r="G26"/>
  <c r="BC26" s="1"/>
  <c r="BG25"/>
  <c r="BF25"/>
  <c r="BE25"/>
  <c r="BD25"/>
  <c r="K25"/>
  <c r="I25"/>
  <c r="G25"/>
  <c r="BC25" s="1"/>
  <c r="BG24"/>
  <c r="BF24"/>
  <c r="BE24"/>
  <c r="BD24"/>
  <c r="K24"/>
  <c r="I24"/>
  <c r="G24"/>
  <c r="BC24" s="1"/>
  <c r="BG21"/>
  <c r="BF21"/>
  <c r="BE21"/>
  <c r="BD21"/>
  <c r="K21"/>
  <c r="I21"/>
  <c r="G21"/>
  <c r="BC21" s="1"/>
  <c r="BG20"/>
  <c r="BF20"/>
  <c r="BE20"/>
  <c r="BD20"/>
  <c r="K20"/>
  <c r="I20"/>
  <c r="G20"/>
  <c r="BC20" s="1"/>
  <c r="BG19"/>
  <c r="BF19"/>
  <c r="BE19"/>
  <c r="BD19"/>
  <c r="K19"/>
  <c r="I19"/>
  <c r="G19"/>
  <c r="BC19" s="1"/>
  <c r="BG18"/>
  <c r="BF18"/>
  <c r="BE18"/>
  <c r="BD18"/>
  <c r="K18"/>
  <c r="I18"/>
  <c r="G18"/>
  <c r="BC18" s="1"/>
  <c r="BG17"/>
  <c r="BF17"/>
  <c r="BE17"/>
  <c r="BD17"/>
  <c r="K17"/>
  <c r="I17"/>
  <c r="G17"/>
  <c r="BC17" s="1"/>
  <c r="BG16"/>
  <c r="BF16"/>
  <c r="BE16"/>
  <c r="BD16"/>
  <c r="K16"/>
  <c r="I16"/>
  <c r="G16"/>
  <c r="BC16" s="1"/>
  <c r="BG15"/>
  <c r="BF15"/>
  <c r="BE15"/>
  <c r="BD15"/>
  <c r="K15"/>
  <c r="I15"/>
  <c r="G15"/>
  <c r="BC15" s="1"/>
  <c r="BG14"/>
  <c r="BF14"/>
  <c r="BE14"/>
  <c r="BD14"/>
  <c r="K14"/>
  <c r="I14"/>
  <c r="I30" s="1"/>
  <c r="G14"/>
  <c r="BC14" s="1"/>
  <c r="B8" i="2"/>
  <c r="A8"/>
  <c r="C30" i="3"/>
  <c r="BG11"/>
  <c r="BF11"/>
  <c r="BE11"/>
  <c r="BD11"/>
  <c r="K11"/>
  <c r="I11"/>
  <c r="G11"/>
  <c r="BC11" s="1"/>
  <c r="BG10"/>
  <c r="BF10"/>
  <c r="BE10"/>
  <c r="BD10"/>
  <c r="K10"/>
  <c r="I10"/>
  <c r="G10"/>
  <c r="BC10" s="1"/>
  <c r="BG9"/>
  <c r="BF9"/>
  <c r="BE9"/>
  <c r="BD9"/>
  <c r="K9"/>
  <c r="I9"/>
  <c r="G9"/>
  <c r="BC9" s="1"/>
  <c r="BG8"/>
  <c r="BF8"/>
  <c r="BE8"/>
  <c r="BD8"/>
  <c r="K8"/>
  <c r="I8"/>
  <c r="G8"/>
  <c r="BC8" s="1"/>
  <c r="B7" i="2"/>
  <c r="A7"/>
  <c r="G12" i="3"/>
  <c r="C12"/>
  <c r="E4"/>
  <c r="C4"/>
  <c r="F3"/>
  <c r="C3"/>
  <c r="C2" i="2"/>
  <c r="C1"/>
  <c r="C33" i="1"/>
  <c r="F33" s="1"/>
  <c r="C31"/>
  <c r="C9"/>
  <c r="D2"/>
  <c r="C2"/>
  <c r="BF67" i="3" l="1"/>
  <c r="H11" i="2" s="1"/>
  <c r="BE34" i="3"/>
  <c r="G9" i="2" s="1"/>
  <c r="K30" i="3"/>
  <c r="BF34"/>
  <c r="H9" i="2" s="1"/>
  <c r="BF63" i="3"/>
  <c r="H10" i="2" s="1"/>
  <c r="BD30" i="3"/>
  <c r="F8" i="2" s="1"/>
  <c r="BG34" i="3"/>
  <c r="I9" i="2" s="1"/>
  <c r="BG30" i="3"/>
  <c r="I8" i="2" s="1"/>
  <c r="I34" i="3"/>
  <c r="BE30"/>
  <c r="G8" i="2" s="1"/>
  <c r="G30" i="3"/>
  <c r="K63"/>
  <c r="K34"/>
  <c r="BF30"/>
  <c r="H8" i="2" s="1"/>
  <c r="G34" i="3"/>
  <c r="BC30"/>
  <c r="E8" i="2" s="1"/>
  <c r="BG12" i="3"/>
  <c r="I7" i="2" s="1"/>
  <c r="BE67" i="3"/>
  <c r="G11" i="2" s="1"/>
  <c r="BE80" i="3"/>
  <c r="G12" i="2" s="1"/>
  <c r="BG80" i="3"/>
  <c r="I12" i="2" s="1"/>
  <c r="BC32" i="3"/>
  <c r="BC34" s="1"/>
  <c r="E9" i="2" s="1"/>
  <c r="I63" i="3"/>
  <c r="BD12"/>
  <c r="F7" i="2" s="1"/>
  <c r="BF12" i="3"/>
  <c r="H7" i="2" s="1"/>
  <c r="I67" i="3"/>
  <c r="BD80"/>
  <c r="F12" i="2" s="1"/>
  <c r="BD63" i="3"/>
  <c r="F10" i="2" s="1"/>
  <c r="BE63" i="3"/>
  <c r="G10" i="2" s="1"/>
  <c r="BD67" i="3"/>
  <c r="F11" i="2" s="1"/>
  <c r="BE12" i="3"/>
  <c r="G7" i="2" s="1"/>
  <c r="K67" i="3"/>
  <c r="BF80"/>
  <c r="H12" i="2" s="1"/>
  <c r="BG63" i="3"/>
  <c r="I10" i="2" s="1"/>
  <c r="I80" i="3"/>
  <c r="G80"/>
  <c r="K80"/>
  <c r="I12"/>
  <c r="K12"/>
  <c r="BC80"/>
  <c r="E12" i="2" s="1"/>
  <c r="BC63" i="3"/>
  <c r="E10" i="2" s="1"/>
  <c r="BC12" i="3"/>
  <c r="E7" i="2" s="1"/>
  <c r="BC67" i="3"/>
  <c r="E11" i="2" s="1"/>
  <c r="G67" i="3"/>
  <c r="G63"/>
  <c r="H14" i="2" l="1"/>
  <c r="C17" i="1" s="1"/>
  <c r="G14" i="2"/>
  <c r="C18" i="1" s="1"/>
  <c r="F14" i="2"/>
  <c r="C16" i="1" s="1"/>
  <c r="I14" i="2"/>
  <c r="C21" i="1" s="1"/>
  <c r="E14" i="2"/>
  <c r="G26" l="1"/>
  <c r="I26" s="1"/>
  <c r="C15" i="1"/>
  <c r="C19" s="1"/>
  <c r="C22" s="1"/>
  <c r="G25" i="2"/>
  <c r="I25" s="1"/>
  <c r="G21" i="1" s="1"/>
  <c r="G21" i="2"/>
  <c r="I21" s="1"/>
  <c r="G17" i="1" s="1"/>
  <c r="G20" i="2"/>
  <c r="I20" s="1"/>
  <c r="G16" i="1" s="1"/>
  <c r="G19" i="2"/>
  <c r="I19" s="1"/>
  <c r="G24"/>
  <c r="I24" s="1"/>
  <c r="G20" i="1" s="1"/>
  <c r="G22" i="2"/>
  <c r="I22" s="1"/>
  <c r="G18" i="1" s="1"/>
  <c r="G23" i="2"/>
  <c r="I23" s="1"/>
  <c r="G19" i="1" s="1"/>
  <c r="H27" i="2" l="1"/>
  <c r="G23" i="1" s="1"/>
  <c r="C23" s="1"/>
  <c r="F30" s="1"/>
  <c r="G15"/>
  <c r="F31" l="1"/>
  <c r="F34" s="1"/>
  <c r="G7"/>
  <c r="G22"/>
</calcChain>
</file>

<file path=xl/sharedStrings.xml><?xml version="1.0" encoding="utf-8"?>
<sst xmlns="http://schemas.openxmlformats.org/spreadsheetml/2006/main" count="319" uniqueCount="224">
  <si>
    <t>POLOŽKOVÝ ROZPOČET</t>
  </si>
  <si>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</si>
  <si>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</si>
  <si>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</si>
  <si>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</si>
  <si>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</si>
  <si>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</si>
  <si>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</si>
  <si>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</si>
  <si>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</si>
  <si>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</si>
  <si>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</si>
  <si>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</si>
  <si>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</si>
  <si>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</si>
  <si>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</si>
  <si>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</si>
  <si>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</si>
  <si>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</si>
  <si>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</si>
  <si>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</si>
  <si>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</si>
  <si>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</si>
  <si>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</si>
  <si>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</si>
  <si>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</si>
  <si>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</si>
  <si>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</si>
  <si>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</si>
  <si>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</si>
  <si>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</si>
  <si>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</si>
  <si>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</si>
  <si>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</si>
  <si>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</si>
  <si>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</si>
  <si>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</si>
  <si>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</si>
  <si>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</si>
  <si>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</si>
  <si>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</si>
  <si>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</si>
  <si>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</si>
  <si>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</si>
  <si>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</si>
  <si>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</si>
  <si>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</si>
  <si>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</si>
  <si>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</si>
  <si>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</si>
  <si>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</si>
  <si>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</si>
  <si>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</si>
  <si>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</si>
  <si>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</si>
  <si>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</si>
  <si>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</si>
  <si>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</si>
  <si>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</si>
  <si>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</si>
  <si>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</si>
  <si>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</si>
  <si>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</si>
  <si>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</si>
  <si>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</si>
  <si>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</si>
  <si>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</si>
  <si>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</si>
  <si>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</si>
  <si>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</si>
  <si>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</si>
  <si>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</si>
  <si>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</si>
  <si>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</si>
  <si>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hmotnost / MJ</t>
  </si>
  <si>
    <t>hmotnost celk.(t)</t>
  </si>
  <si>
    <t>dem.hmot / MJ</t>
  </si>
  <si>
    <t>dem. hmot. celk.(t)</t>
  </si>
  <si>
    <t>Díl:</t>
  </si>
  <si>
    <t>1</t>
  </si>
  <si>
    <t>Zemní práce</t>
  </si>
  <si>
    <t>Celkem za</t>
  </si>
  <si>
    <t>N5001</t>
  </si>
  <si>
    <t>Celková oprava místních komunikací Nepolisy</t>
  </si>
  <si>
    <t>Větev A - Náves</t>
  </si>
  <si>
    <t>822.29</t>
  </si>
  <si>
    <t>m2</t>
  </si>
  <si>
    <t>Větev A- Náves</t>
  </si>
  <si>
    <t>0</t>
  </si>
  <si>
    <t>Přípravné a pomocné práce</t>
  </si>
  <si>
    <t>10001</t>
  </si>
  <si>
    <t>Vytyčení inž.sítí</t>
  </si>
  <si>
    <t>kpl</t>
  </si>
  <si>
    <t>10002</t>
  </si>
  <si>
    <t>Ochrana dopravy-přechodné dz</t>
  </si>
  <si>
    <t>10003</t>
  </si>
  <si>
    <t>Vytyčení stavby oprávněným geodetem včetně protokolu o vytyčení stavby</t>
  </si>
  <si>
    <t>10004</t>
  </si>
  <si>
    <t>Projektová dokumentace skutečného provedení stavby autorizovaná (tisk+elektron podoba)</t>
  </si>
  <si>
    <t>113107144R00</t>
  </si>
  <si>
    <t>Odstranění podkladu pl.do 200 m2, živice tl. 20 cm</t>
  </si>
  <si>
    <t>113202111R00</t>
  </si>
  <si>
    <t>Vytrhání obrub z krajníků nebo obrubníků stojatých</t>
  </si>
  <si>
    <t>m</t>
  </si>
  <si>
    <t>122301102R00</t>
  </si>
  <si>
    <t>Odkopávky nezapažené v hor. 4 do 1000 m3</t>
  </si>
  <si>
    <t>m3</t>
  </si>
  <si>
    <t>122302202R00</t>
  </si>
  <si>
    <t>Odkopávky pro silnice v hor. 4 do 1000 m3</t>
  </si>
  <si>
    <t>122302209R00</t>
  </si>
  <si>
    <t>Příplatek za lepivost - odkop pro silnice v hor. 4</t>
  </si>
  <si>
    <t>131301101R00</t>
  </si>
  <si>
    <t>Hloubení nezapažených jam v hor.4 do 100 m3</t>
  </si>
  <si>
    <t>131301109R00</t>
  </si>
  <si>
    <t>Příplatek za lepivost - hloubení nezap.jam v hor.4</t>
  </si>
  <si>
    <t>162601102R00</t>
  </si>
  <si>
    <t>Vodorovné přemístění výkopku z hor.1-4 do 5000 m</t>
  </si>
  <si>
    <t>komunikace:677,9</t>
  </si>
  <si>
    <t>výměna zeminy:621,6</t>
  </si>
  <si>
    <t>171201201R00</t>
  </si>
  <si>
    <t>Uložení sypaniny na skládku</t>
  </si>
  <si>
    <t>180402111R00</t>
  </si>
  <si>
    <t>Založení trávníku parkového výsevem v rovině</t>
  </si>
  <si>
    <t>181006112R00</t>
  </si>
  <si>
    <t>Rozprostření zemin v rov./sklonu 1:5, tl. do 15 cm</t>
  </si>
  <si>
    <t>181006113R00</t>
  </si>
  <si>
    <t>Rozprostření zemin v rov./sklonu 1:5, tl. do 20 cm</t>
  </si>
  <si>
    <t>181101102R00</t>
  </si>
  <si>
    <t>Úprava pláně v zářezech v hor. 1-4, se zhutněním</t>
  </si>
  <si>
    <t>00572400</t>
  </si>
  <si>
    <t>Směs travní parková sídlištní</t>
  </si>
  <si>
    <t>kg</t>
  </si>
  <si>
    <t>2</t>
  </si>
  <si>
    <t>Základy a zvláštní zakládání</t>
  </si>
  <si>
    <t>289971211R00</t>
  </si>
  <si>
    <t>Zřízení vrstvy z geotextilie sklon do 1:5 š.do 3 m</t>
  </si>
  <si>
    <t>67352024</t>
  </si>
  <si>
    <t>Geotextilie silniční PK-Tex PP 40 215 g/m2</t>
  </si>
  <si>
    <t>5</t>
  </si>
  <si>
    <t>Komunikace</t>
  </si>
  <si>
    <t>564112220R00</t>
  </si>
  <si>
    <t>Podklad z bet.recyklátu fr.16-32 po zhutn.tl.20 cm</t>
  </si>
  <si>
    <t>Podklad z betonového recyklátu frakce 16-32 mm tl. 20 cm po zhutnění. Objemová hmotnost betonového recyklátu 1,9 t/m3 po zhutnění.</t>
  </si>
  <si>
    <t>564851111R00</t>
  </si>
  <si>
    <t>Podklad ze štěrkodrti po zhutnění tloušťky 15 cm</t>
  </si>
  <si>
    <t>564861111R00</t>
  </si>
  <si>
    <t>Podklad ze štěrkodrti po zhutnění tloušťky 20 cm</t>
  </si>
  <si>
    <t>565151221R00</t>
  </si>
  <si>
    <t>Podklad kamen. obal. asfaltem tř.2 nad 3 m,tl.7 cm</t>
  </si>
  <si>
    <t>567111111R00</t>
  </si>
  <si>
    <t>Podklad z prostého betonu B 7,5 tloušťky 7cm</t>
  </si>
  <si>
    <t>572713112R00</t>
  </si>
  <si>
    <t>Vyrovnání povrchu krytů kamen. obaleným asfaltem</t>
  </si>
  <si>
    <t>t</t>
  </si>
  <si>
    <t>573211111R00</t>
  </si>
  <si>
    <t>Postřik živičný spojovací z asfaltu 0,5-0,7 kg/m2</t>
  </si>
  <si>
    <t>577132211R00</t>
  </si>
  <si>
    <t>Beton asfalt. ABJ,ABS,ABH tř.2 nad 3 m, tl. 4 cm</t>
  </si>
  <si>
    <t>596215040R00</t>
  </si>
  <si>
    <t>Kladení zámkové dlažby tl. 8 cm do drtě tl. 4 cm</t>
  </si>
  <si>
    <t>V položce jsou zakalkulovány i náklady na dodání hmot pro lože a na dodání materiálu na výplň spár. V položce nejsou zakalkulovány náklady na dodání zámkové dlažby, která se oceňuje ve specifikaci, ztratné se doporučuje ve výši 1%.</t>
  </si>
  <si>
    <t>vjezd čp.6:5,1*8,5+1,2*3</t>
  </si>
  <si>
    <t>vjezd čp.5:4,25*8,1+1,2*3</t>
  </si>
  <si>
    <t>vjezd čp.4:5,1*6,5+1,4*3</t>
  </si>
  <si>
    <t>vjezd čp.7:5*7+1,1*3</t>
  </si>
  <si>
    <t>vjezd čp.8:5,15*7,8+1,1*3</t>
  </si>
  <si>
    <t>vjezd čp.10:4,4*9,7+1,1*3</t>
  </si>
  <si>
    <t>vjezd čp.242:3,5*8,5</t>
  </si>
  <si>
    <t>vjezd čp.242:5,35*8,4+1,3*3</t>
  </si>
  <si>
    <t>vjezd čp.11:3,75*9,7</t>
  </si>
  <si>
    <t>vjezd čp.148:5,25*6,7+1,3*3</t>
  </si>
  <si>
    <t>vjezd čp.148:4,85*4,9+1,2*3</t>
  </si>
  <si>
    <t>přejezdové prahy:42</t>
  </si>
  <si>
    <t>564681111R-1</t>
  </si>
  <si>
    <t>Podklad z kameniva drceného 63-125 mm, tl. 50 cm</t>
  </si>
  <si>
    <t>59245030</t>
  </si>
  <si>
    <t>Dlažba zámková 20x16,5x8 cm přírodní tvar H</t>
  </si>
  <si>
    <t>59245266</t>
  </si>
  <si>
    <t>Dlažba 20x10x8 barva přírodní</t>
  </si>
  <si>
    <t>8</t>
  </si>
  <si>
    <t>Trubní vedení</t>
  </si>
  <si>
    <t>899331111R00</t>
  </si>
  <si>
    <t>Výšková úprava vstupu do 20 cm, zvýšení poklopu</t>
  </si>
  <si>
    <t>kus</t>
  </si>
  <si>
    <t>899431111R00</t>
  </si>
  <si>
    <t>Výšková úprava do 20 cm, zvýšení krytu šoupěte</t>
  </si>
  <si>
    <t>9</t>
  </si>
  <si>
    <t>Ostatní konstrukce, bourání</t>
  </si>
  <si>
    <t>272311112R00</t>
  </si>
  <si>
    <t>Beton základ. kleneb prostý z cem. portlad. C12/15</t>
  </si>
  <si>
    <t>914001111R00</t>
  </si>
  <si>
    <t>Montáž svislých dopr.značek na sloupky, konzoly</t>
  </si>
  <si>
    <t>915491211R00</t>
  </si>
  <si>
    <t>Osazení vodícího proužku do MC,podkl.C16/20, 25 cm</t>
  </si>
  <si>
    <t>916561111RT2</t>
  </si>
  <si>
    <t>Osazení záhon.obrubníků do lože z C16/20 s opěrou včetně obrubníku  50/5/20</t>
  </si>
  <si>
    <t>917862111RT5</t>
  </si>
  <si>
    <t>Osazení stojat. obrub. bet. s opěrou,lože z C16/20 včetně betonového obrubníku  100/10/25</t>
  </si>
  <si>
    <t>918101111R00</t>
  </si>
  <si>
    <t>Lože pod obrubníky nebo obruby dlažeb z C16/20</t>
  </si>
  <si>
    <t>40445055.A</t>
  </si>
  <si>
    <t>Značka dopr inf IP 26a, b, 750/1000 fól1, EG 7letá</t>
  </si>
  <si>
    <t>40445149.A</t>
  </si>
  <si>
    <t>Značka dopr dodat E3a,b,4,5 500/150 fól 1, EG7letá</t>
  </si>
  <si>
    <t>40445960</t>
  </si>
  <si>
    <t>Sloupek Fe 60/3 s povrchovou úpravou</t>
  </si>
  <si>
    <t>40445975.A</t>
  </si>
  <si>
    <t>Dopravní příslušenství, objímka Fe povrch úprava</t>
  </si>
  <si>
    <t>59218562</t>
  </si>
  <si>
    <t>Krajník silniční  50x25x8 cm - Bílý</t>
  </si>
  <si>
    <t>99</t>
  </si>
  <si>
    <t>Staveništní přesun hmot</t>
  </si>
  <si>
    <t>998225111R00</t>
  </si>
  <si>
    <t xml:space="preserve">Přesun hmot, pozemní komunikace, kryt živičný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</si>
  <si>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</si>
  <si>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</si>
  <si>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</si>
  <si>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</si>
  <si>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</si>
  <si>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</si>
  <si>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</si>
  <si>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</si>
  <si>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Obec Nepolisy</t>
  </si>
  <si>
    <t>PROIS a.s.</t>
  </si>
</sst>
</file>

<file path=xl/styles.xml><?xml version="1.0" encoding="utf-8"?>
<styleSheet xmlns="http://schemas.openxmlformats.org/spreadsheetml/2006/main">
  <numFmts count="4">
    <numFmt numFmtId="164" formatCode="dd/mm/yy"/>
    <numFmt numFmtId="165" formatCode="0.0"/>
    <numFmt numFmtId="166" formatCode="#,##0\ &quot;Kč&quot;"/>
    <numFmt numFmtId="167" formatCode="#,##0.00000"/>
  </numFmts>
  <fonts count="22"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34">
    <xf numFmtId="0" fontId="0" fillId="0" borderId="0" xfId="0"/>
    <xf numFmtId="0" fontId="1" fillId="0" borderId="1" xfId="0" applyFont="1" applyBorder="1" applyAlignment="1">
      <alignment horizontal="centerContinuous" vertical="top"/>
    </xf>
    <xf numFmtId="0" fontId="2" fillId="0" borderId="1" xfId="0" applyFont="1" applyBorder="1" applyAlignment="1">
      <alignment horizontal="centerContinuous"/>
    </xf>
    <xf numFmtId="0" fontId="2" fillId="0" borderId="0" xfId="0" applyFont="1"/>
    <xf numFmtId="0" fontId="3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left"/>
    </xf>
    <xf numFmtId="0" fontId="4" fillId="0" borderId="5" xfId="0" applyFont="1" applyBorder="1"/>
    <xf numFmtId="49" fontId="4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left"/>
    </xf>
    <xf numFmtId="0" fontId="3" fillId="0" borderId="7" xfId="0" applyFont="1" applyBorder="1"/>
    <xf numFmtId="49" fontId="4" fillId="0" borderId="11" xfId="0" applyNumberFormat="1" applyFont="1" applyBorder="1" applyAlignment="1">
      <alignment horizontal="left"/>
    </xf>
    <xf numFmtId="49" fontId="3" fillId="2" borderId="7" xfId="0" applyNumberFormat="1" applyFont="1" applyFill="1" applyBorder="1"/>
    <xf numFmtId="49" fontId="2" fillId="2" borderId="8" xfId="0" applyNumberFormat="1" applyFont="1" applyFill="1" applyBorder="1"/>
    <xf numFmtId="0" fontId="3" fillId="2" borderId="9" xfId="0" applyFont="1" applyFill="1" applyBorder="1"/>
    <xf numFmtId="0" fontId="2" fillId="2" borderId="9" xfId="0" applyFont="1" applyFill="1" applyBorder="1"/>
    <xf numFmtId="0" fontId="2" fillId="2" borderId="8" xfId="0" applyFont="1" applyFill="1" applyBorder="1"/>
    <xf numFmtId="0" fontId="4" fillId="0" borderId="10" xfId="0" applyFont="1" applyFill="1" applyBorder="1"/>
    <xf numFmtId="3" fontId="4" fillId="0" borderId="11" xfId="0" applyNumberFormat="1" applyFont="1" applyBorder="1" applyAlignment="1">
      <alignment horizontal="left"/>
    </xf>
    <xf numFmtId="0" fontId="2" fillId="0" borderId="0" xfId="0" applyFont="1" applyFill="1"/>
    <xf numFmtId="49" fontId="3" fillId="2" borderId="12" xfId="0" applyNumberFormat="1" applyFont="1" applyFill="1" applyBorder="1"/>
    <xf numFmtId="49" fontId="2" fillId="2" borderId="13" xfId="0" applyNumberFormat="1" applyFont="1" applyFill="1" applyBorder="1"/>
    <xf numFmtId="0" fontId="3" fillId="2" borderId="0" xfId="0" applyFont="1" applyFill="1" applyBorder="1"/>
    <xf numFmtId="0" fontId="2" fillId="2" borderId="0" xfId="0" applyFont="1" applyFill="1" applyBorder="1"/>
    <xf numFmtId="49" fontId="4" fillId="0" borderId="10" xfId="0" applyNumberFormat="1" applyFont="1" applyBorder="1" applyAlignment="1">
      <alignment horizontal="left"/>
    </xf>
    <xf numFmtId="0" fontId="4" fillId="0" borderId="14" xfId="0" applyFont="1" applyBorder="1"/>
    <xf numFmtId="0" fontId="4" fillId="0" borderId="10" xfId="0" applyNumberFormat="1" applyFont="1" applyBorder="1"/>
    <xf numFmtId="0" fontId="4" fillId="0" borderId="16" xfId="0" applyNumberFormat="1" applyFont="1" applyBorder="1" applyAlignment="1">
      <alignment horizontal="left"/>
    </xf>
    <xf numFmtId="0" fontId="2" fillId="0" borderId="0" xfId="0" applyNumberFormat="1" applyFont="1" applyBorder="1"/>
    <xf numFmtId="0" fontId="2" fillId="0" borderId="0" xfId="0" applyNumberFormat="1" applyFont="1"/>
    <xf numFmtId="0" fontId="4" fillId="0" borderId="16" xfId="0" applyFont="1" applyBorder="1" applyAlignment="1">
      <alignment horizontal="left"/>
    </xf>
    <xf numFmtId="0" fontId="2" fillId="0" borderId="0" xfId="0" applyFont="1" applyBorder="1"/>
    <xf numFmtId="0" fontId="4" fillId="0" borderId="10" xfId="0" applyFont="1" applyFill="1" applyBorder="1" applyAlignment="1"/>
    <xf numFmtId="0" fontId="4" fillId="0" borderId="16" xfId="0" applyFont="1" applyFill="1" applyBorder="1" applyAlignment="1"/>
    <xf numFmtId="0" fontId="2" fillId="0" borderId="0" xfId="0" applyFont="1" applyFill="1" applyBorder="1" applyAlignment="1"/>
    <xf numFmtId="0" fontId="4" fillId="0" borderId="10" xfId="0" applyFont="1" applyBorder="1" applyAlignment="1"/>
    <xf numFmtId="0" fontId="4" fillId="0" borderId="16" xfId="0" applyFont="1" applyBorder="1" applyAlignment="1"/>
    <xf numFmtId="3" fontId="2" fillId="0" borderId="0" xfId="0" applyNumberFormat="1" applyFont="1"/>
    <xf numFmtId="0" fontId="4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1" fillId="0" borderId="18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3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2" fillId="2" borderId="22" xfId="0" applyFont="1" applyFill="1" applyBorder="1" applyAlignment="1">
      <alignment horizontal="centerContinuous"/>
    </xf>
    <xf numFmtId="0" fontId="2" fillId="0" borderId="24" xfId="0" applyFont="1" applyBorder="1"/>
    <xf numFmtId="0" fontId="2" fillId="0" borderId="25" xfId="0" applyFont="1" applyBorder="1"/>
    <xf numFmtId="3" fontId="2" fillId="0" borderId="6" xfId="0" applyNumberFormat="1" applyFont="1" applyBorder="1"/>
    <xf numFmtId="0" fontId="2" fillId="0" borderId="2" xfId="0" applyFont="1" applyBorder="1"/>
    <xf numFmtId="3" fontId="2" fillId="0" borderId="4" xfId="0" applyNumberFormat="1" applyFont="1" applyBorder="1"/>
    <xf numFmtId="0" fontId="2" fillId="0" borderId="3" xfId="0" applyFont="1" applyBorder="1"/>
    <xf numFmtId="3" fontId="2" fillId="0" borderId="9" xfId="0" applyNumberFormat="1" applyFont="1" applyBorder="1"/>
    <xf numFmtId="0" fontId="2" fillId="0" borderId="8" xfId="0" applyFont="1" applyBorder="1"/>
    <xf numFmtId="0" fontId="2" fillId="0" borderId="26" xfId="0" applyFont="1" applyBorder="1"/>
    <xf numFmtId="0" fontId="2" fillId="0" borderId="25" xfId="0" applyFont="1" applyBorder="1" applyAlignment="1">
      <alignment shrinkToFit="1"/>
    </xf>
    <xf numFmtId="0" fontId="2" fillId="0" borderId="27" xfId="0" applyFont="1" applyBorder="1"/>
    <xf numFmtId="0" fontId="2" fillId="0" borderId="12" xfId="0" applyFont="1" applyBorder="1"/>
    <xf numFmtId="3" fontId="2" fillId="0" borderId="30" xfId="0" applyNumberFormat="1" applyFont="1" applyBorder="1"/>
    <xf numFmtId="0" fontId="2" fillId="0" borderId="28" xfId="0" applyFont="1" applyBorder="1"/>
    <xf numFmtId="3" fontId="2" fillId="0" borderId="31" xfId="0" applyNumberFormat="1" applyFont="1" applyBorder="1"/>
    <xf numFmtId="0" fontId="2" fillId="0" borderId="29" xfId="0" applyFont="1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3" xfId="0" applyFont="1" applyFill="1" applyBorder="1"/>
    <xf numFmtId="0" fontId="3" fillId="2" borderId="32" xfId="0" applyFont="1" applyFill="1" applyBorder="1"/>
    <xf numFmtId="0" fontId="3" fillId="2" borderId="33" xfId="0" applyFont="1" applyFill="1" applyBorder="1"/>
    <xf numFmtId="0" fontId="2" fillId="0" borderId="1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  <xf numFmtId="0" fontId="2" fillId="0" borderId="0" xfId="0" applyFont="1" applyFill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165" fontId="2" fillId="0" borderId="40" xfId="0" applyNumberFormat="1" applyFont="1" applyBorder="1" applyAlignment="1">
      <alignment horizontal="right"/>
    </xf>
    <xf numFmtId="0" fontId="2" fillId="0" borderId="40" xfId="0" applyFont="1" applyBorder="1"/>
    <xf numFmtId="0" fontId="2" fillId="0" borderId="9" xfId="0" applyFont="1" applyBorder="1"/>
    <xf numFmtId="165" fontId="2" fillId="0" borderId="8" xfId="0" applyNumberFormat="1" applyFont="1" applyBorder="1" applyAlignment="1">
      <alignment horizontal="right"/>
    </xf>
    <xf numFmtId="0" fontId="6" fillId="2" borderId="28" xfId="0" applyFont="1" applyFill="1" applyBorder="1"/>
    <xf numFmtId="0" fontId="6" fillId="2" borderId="31" xfId="0" applyFont="1" applyFill="1" applyBorder="1"/>
    <xf numFmtId="0" fontId="6" fillId="2" borderId="29" xfId="0" applyFont="1" applyFill="1" applyBorder="1"/>
    <xf numFmtId="0" fontId="6" fillId="0" borderId="0" xfId="0" applyFont="1"/>
    <xf numFmtId="0" fontId="2" fillId="0" borderId="0" xfId="0" applyFont="1" applyAlignment="1"/>
    <xf numFmtId="0" fontId="2" fillId="0" borderId="0" xfId="0" applyFont="1" applyAlignment="1">
      <alignment vertical="justify"/>
    </xf>
    <xf numFmtId="0" fontId="3" fillId="0" borderId="45" xfId="1" applyFont="1" applyBorder="1"/>
    <xf numFmtId="0" fontId="2" fillId="0" borderId="45" xfId="1" applyFont="1" applyBorder="1"/>
    <xf numFmtId="0" fontId="2" fillId="0" borderId="45" xfId="1" applyFont="1" applyBorder="1" applyAlignment="1">
      <alignment horizontal="right"/>
    </xf>
    <xf numFmtId="0" fontId="2" fillId="0" borderId="46" xfId="1" applyFont="1" applyBorder="1"/>
    <xf numFmtId="0" fontId="2" fillId="0" borderId="45" xfId="0" applyNumberFormat="1" applyFont="1" applyBorder="1" applyAlignment="1">
      <alignment horizontal="left"/>
    </xf>
    <xf numFmtId="0" fontId="2" fillId="0" borderId="47" xfId="0" applyNumberFormat="1" applyFont="1" applyBorder="1"/>
    <xf numFmtId="0" fontId="3" fillId="0" borderId="50" xfId="1" applyFont="1" applyBorder="1"/>
    <xf numFmtId="0" fontId="2" fillId="0" borderId="50" xfId="1" applyFont="1" applyBorder="1"/>
    <xf numFmtId="0" fontId="2" fillId="0" borderId="50" xfId="1" applyFont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3" fillId="2" borderId="21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4" fillId="0" borderId="0" xfId="0" applyFont="1" applyBorder="1"/>
    <xf numFmtId="3" fontId="2" fillId="0" borderId="35" xfId="0" applyNumberFormat="1" applyFont="1" applyBorder="1"/>
    <xf numFmtId="0" fontId="3" fillId="2" borderId="21" xfId="0" applyFont="1" applyFill="1" applyBorder="1"/>
    <xf numFmtId="0" fontId="3" fillId="2" borderId="22" xfId="0" applyFont="1" applyFill="1" applyBorder="1"/>
    <xf numFmtId="3" fontId="3" fillId="2" borderId="23" xfId="0" applyNumberFormat="1" applyFont="1" applyFill="1" applyBorder="1"/>
    <xf numFmtId="3" fontId="3" fillId="2" borderId="53" xfId="0" applyNumberFormat="1" applyFont="1" applyFill="1" applyBorder="1"/>
    <xf numFmtId="3" fontId="3" fillId="2" borderId="54" xfId="0" applyNumberFormat="1" applyFont="1" applyFill="1" applyBorder="1"/>
    <xf numFmtId="3" fontId="3" fillId="2" borderId="55" xfId="0" applyNumberFormat="1" applyFont="1" applyFill="1" applyBorder="1"/>
    <xf numFmtId="0" fontId="3" fillId="0" borderId="0" xfId="0" applyFont="1"/>
    <xf numFmtId="3" fontId="1" fillId="0" borderId="0" xfId="0" applyNumberFormat="1" applyFont="1" applyAlignment="1">
      <alignment horizontal="centerContinuous"/>
    </xf>
    <xf numFmtId="0" fontId="2" fillId="2" borderId="33" xfId="0" applyFont="1" applyFill="1" applyBorder="1"/>
    <xf numFmtId="0" fontId="3" fillId="2" borderId="58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right"/>
    </xf>
    <xf numFmtId="4" fontId="5" fillId="2" borderId="33" xfId="0" applyNumberFormat="1" applyFont="1" applyFill="1" applyBorder="1" applyAlignment="1">
      <alignment horizontal="right"/>
    </xf>
    <xf numFmtId="0" fontId="2" fillId="0" borderId="17" xfId="0" applyFont="1" applyBorder="1"/>
    <xf numFmtId="3" fontId="2" fillId="0" borderId="26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3" fontId="2" fillId="0" borderId="36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2" fillId="2" borderId="28" xfId="0" applyFont="1" applyFill="1" applyBorder="1"/>
    <xf numFmtId="0" fontId="3" fillId="2" borderId="31" xfId="0" applyFont="1" applyFill="1" applyBorder="1"/>
    <xf numFmtId="0" fontId="2" fillId="2" borderId="31" xfId="0" applyFont="1" applyFill="1" applyBorder="1"/>
    <xf numFmtId="4" fontId="2" fillId="2" borderId="42" xfId="0" applyNumberFormat="1" applyFont="1" applyFill="1" applyBorder="1"/>
    <xf numFmtId="4" fontId="2" fillId="2" borderId="28" xfId="0" applyNumberFormat="1" applyFont="1" applyFill="1" applyBorder="1"/>
    <xf numFmtId="4" fontId="2" fillId="2" borderId="31" xfId="0" applyNumberFormat="1" applyFont="1" applyFill="1" applyBorder="1"/>
    <xf numFmtId="3" fontId="4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0" fontId="2" fillId="0" borderId="0" xfId="1" applyFont="1"/>
    <xf numFmtId="0" fontId="10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1" fillId="0" borderId="0" xfId="1" applyFont="1" applyAlignment="1">
      <alignment horizontal="right"/>
    </xf>
    <xf numFmtId="0" fontId="4" fillId="0" borderId="46" xfId="1" applyFont="1" applyBorder="1" applyAlignment="1">
      <alignment horizontal="right"/>
    </xf>
    <xf numFmtId="0" fontId="2" fillId="0" borderId="45" xfId="1" applyFont="1" applyBorder="1" applyAlignment="1">
      <alignment horizontal="left"/>
    </xf>
    <xf numFmtId="0" fontId="2" fillId="0" borderId="47" xfId="1" applyFont="1" applyBorder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/>
    <xf numFmtId="49" fontId="4" fillId="2" borderId="10" xfId="1" applyNumberFormat="1" applyFont="1" applyFill="1" applyBorder="1"/>
    <xf numFmtId="0" fontId="4" fillId="2" borderId="8" xfId="1" applyFont="1" applyFill="1" applyBorder="1" applyAlignment="1">
      <alignment horizontal="center"/>
    </xf>
    <xf numFmtId="0" fontId="4" fillId="2" borderId="8" xfId="1" applyNumberFormat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wrapText="1"/>
    </xf>
    <xf numFmtId="0" fontId="3" fillId="0" borderId="56" xfId="1" applyFont="1" applyBorder="1" applyAlignment="1">
      <alignment horizontal="center"/>
    </xf>
    <xf numFmtId="49" fontId="3" fillId="0" borderId="56" xfId="1" applyNumberFormat="1" applyFont="1" applyBorder="1" applyAlignment="1">
      <alignment horizontal="left"/>
    </xf>
    <xf numFmtId="0" fontId="3" fillId="0" borderId="15" xfId="1" applyFont="1" applyBorder="1"/>
    <xf numFmtId="0" fontId="2" fillId="0" borderId="9" xfId="1" applyFont="1" applyBorder="1" applyAlignment="1">
      <alignment horizontal="center"/>
    </xf>
    <xf numFmtId="0" fontId="2" fillId="0" borderId="9" xfId="1" applyNumberFormat="1" applyFont="1" applyBorder="1" applyAlignment="1">
      <alignment horizontal="right"/>
    </xf>
    <xf numFmtId="0" fontId="2" fillId="0" borderId="9" xfId="1" applyNumberFormat="1" applyFont="1" applyBorder="1"/>
    <xf numFmtId="0" fontId="7" fillId="0" borderId="9" xfId="1" applyNumberFormat="1" applyFont="1" applyBorder="1"/>
    <xf numFmtId="0" fontId="7" fillId="0" borderId="8" xfId="1" applyNumberFormat="1" applyFont="1" applyBorder="1"/>
    <xf numFmtId="0" fontId="12" fillId="0" borderId="0" xfId="1" applyFont="1"/>
    <xf numFmtId="0" fontId="7" fillId="0" borderId="59" xfId="1" applyFont="1" applyBorder="1" applyAlignment="1">
      <alignment horizontal="center" vertical="top"/>
    </xf>
    <xf numFmtId="49" fontId="7" fillId="0" borderId="59" xfId="1" applyNumberFormat="1" applyFont="1" applyBorder="1" applyAlignment="1">
      <alignment horizontal="left" vertical="top"/>
    </xf>
    <xf numFmtId="0" fontId="7" fillId="0" borderId="59" xfId="1" applyFont="1" applyBorder="1" applyAlignment="1">
      <alignment vertical="top" wrapText="1"/>
    </xf>
    <xf numFmtId="49" fontId="7" fillId="0" borderId="59" xfId="1" applyNumberFormat="1" applyFont="1" applyBorder="1" applyAlignment="1">
      <alignment horizontal="center" shrinkToFit="1"/>
    </xf>
    <xf numFmtId="4" fontId="7" fillId="0" borderId="59" xfId="1" applyNumberFormat="1" applyFont="1" applyBorder="1" applyAlignment="1">
      <alignment horizontal="right"/>
    </xf>
    <xf numFmtId="4" fontId="7" fillId="0" borderId="59" xfId="1" applyNumberFormat="1" applyFont="1" applyBorder="1"/>
    <xf numFmtId="167" fontId="7" fillId="0" borderId="59" xfId="1" applyNumberFormat="1" applyFont="1" applyBorder="1"/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7" fillId="0" borderId="56" xfId="1" applyFont="1" applyBorder="1"/>
    <xf numFmtId="0" fontId="15" fillId="0" borderId="0" xfId="1" applyFont="1" applyAlignment="1">
      <alignment wrapText="1"/>
    </xf>
    <xf numFmtId="4" fontId="16" fillId="3" borderId="62" xfId="1" applyNumberFormat="1" applyFont="1" applyFill="1" applyBorder="1" applyAlignment="1">
      <alignment horizontal="right" wrapText="1"/>
    </xf>
    <xf numFmtId="0" fontId="16" fillId="3" borderId="34" xfId="1" applyFont="1" applyFill="1" applyBorder="1" applyAlignment="1">
      <alignment horizontal="left" wrapText="1"/>
    </xf>
    <xf numFmtId="0" fontId="16" fillId="0" borderId="0" xfId="0" applyFont="1" applyBorder="1" applyAlignment="1">
      <alignment horizontal="right"/>
    </xf>
    <xf numFmtId="0" fontId="2" fillId="0" borderId="0" xfId="1" applyFont="1" applyBorder="1"/>
    <xf numFmtId="0" fontId="2" fillId="0" borderId="13" xfId="1" applyFont="1" applyBorder="1"/>
    <xf numFmtId="0" fontId="2" fillId="2" borderId="10" xfId="1" applyFont="1" applyFill="1" applyBorder="1" applyAlignment="1">
      <alignment horizontal="center"/>
    </xf>
    <xf numFmtId="49" fontId="18" fillId="2" borderId="10" xfId="1" applyNumberFormat="1" applyFont="1" applyFill="1" applyBorder="1" applyAlignment="1">
      <alignment horizontal="left"/>
    </xf>
    <xf numFmtId="0" fontId="18" fillId="2" borderId="15" xfId="1" applyFont="1" applyFill="1" applyBorder="1"/>
    <xf numFmtId="0" fontId="2" fillId="2" borderId="9" xfId="1" applyFont="1" applyFill="1" applyBorder="1" applyAlignment="1">
      <alignment horizontal="center"/>
    </xf>
    <xf numFmtId="4" fontId="2" fillId="2" borderId="9" xfId="1" applyNumberFormat="1" applyFont="1" applyFill="1" applyBorder="1" applyAlignment="1">
      <alignment horizontal="right"/>
    </xf>
    <xf numFmtId="4" fontId="2" fillId="2" borderId="8" xfId="1" applyNumberFormat="1" applyFont="1" applyFill="1" applyBorder="1" applyAlignment="1">
      <alignment horizontal="right"/>
    </xf>
    <xf numFmtId="4" fontId="3" fillId="2" borderId="10" xfId="1" applyNumberFormat="1" applyFont="1" applyFill="1" applyBorder="1"/>
    <xf numFmtId="0" fontId="19" fillId="2" borderId="10" xfId="1" applyFont="1" applyFill="1" applyBorder="1"/>
    <xf numFmtId="167" fontId="19" fillId="2" borderId="10" xfId="1" applyNumberFormat="1" applyFont="1" applyFill="1" applyBorder="1"/>
    <xf numFmtId="3" fontId="2" fillId="0" borderId="0" xfId="1" applyNumberFormat="1" applyFont="1"/>
    <xf numFmtId="0" fontId="20" fillId="0" borderId="0" xfId="1" applyFont="1" applyAlignment="1"/>
    <xf numFmtId="0" fontId="21" fillId="0" borderId="0" xfId="1" applyFont="1" applyBorder="1"/>
    <xf numFmtId="3" fontId="21" fillId="0" borderId="0" xfId="1" applyNumberFormat="1" applyFont="1" applyBorder="1" applyAlignment="1">
      <alignment horizontal="right"/>
    </xf>
    <xf numFmtId="4" fontId="21" fillId="0" borderId="0" xfId="1" applyNumberFormat="1" applyFont="1" applyBorder="1"/>
    <xf numFmtId="0" fontId="20" fillId="0" borderId="0" xfId="1" applyFont="1" applyBorder="1" applyAlignment="1"/>
    <xf numFmtId="0" fontId="2" fillId="0" borderId="0" xfId="1" applyFont="1" applyBorder="1" applyAlignment="1">
      <alignment horizontal="right"/>
    </xf>
    <xf numFmtId="49" fontId="4" fillId="0" borderId="12" xfId="0" applyNumberFormat="1" applyFont="1" applyBorder="1"/>
    <xf numFmtId="3" fontId="2" fillId="0" borderId="13" xfId="0" applyNumberFormat="1" applyFont="1" applyBorder="1"/>
    <xf numFmtId="3" fontId="2" fillId="0" borderId="56" xfId="0" applyNumberFormat="1" applyFont="1" applyBorder="1"/>
    <xf numFmtId="3" fontId="2" fillId="0" borderId="57" xfId="0" applyNumberFormat="1" applyFont="1" applyBorder="1"/>
    <xf numFmtId="0" fontId="7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2" fillId="0" borderId="28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166" fontId="2" fillId="0" borderId="15" xfId="0" applyNumberFormat="1" applyFont="1" applyBorder="1" applyAlignment="1">
      <alignment horizontal="right" indent="2"/>
    </xf>
    <xf numFmtId="166" fontId="2" fillId="0" borderId="16" xfId="0" applyNumberFormat="1" applyFont="1" applyBorder="1" applyAlignment="1">
      <alignment horizontal="right" indent="2"/>
    </xf>
    <xf numFmtId="166" fontId="6" fillId="2" borderId="41" xfId="0" applyNumberFormat="1" applyFont="1" applyFill="1" applyBorder="1" applyAlignment="1">
      <alignment horizontal="right" indent="2"/>
    </xf>
    <xf numFmtId="166" fontId="6" fillId="2" borderId="42" xfId="0" applyNumberFormat="1" applyFont="1" applyFill="1" applyBorder="1" applyAlignment="1">
      <alignment horizontal="right" indent="2"/>
    </xf>
    <xf numFmtId="0" fontId="2" fillId="0" borderId="0" xfId="0" applyFont="1" applyAlignment="1">
      <alignment horizontal="left" wrapText="1"/>
    </xf>
    <xf numFmtId="0" fontId="2" fillId="0" borderId="43" xfId="1" applyFont="1" applyBorder="1" applyAlignment="1">
      <alignment horizontal="center"/>
    </xf>
    <xf numFmtId="0" fontId="2" fillId="0" borderId="44" xfId="1" applyFont="1" applyBorder="1" applyAlignment="1">
      <alignment horizontal="center"/>
    </xf>
    <xf numFmtId="0" fontId="2" fillId="0" borderId="48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51" xfId="1" applyFont="1" applyBorder="1" applyAlignment="1">
      <alignment horizontal="left"/>
    </xf>
    <xf numFmtId="0" fontId="2" fillId="0" borderId="50" xfId="1" applyFont="1" applyBorder="1" applyAlignment="1">
      <alignment horizontal="left"/>
    </xf>
    <xf numFmtId="0" fontId="2" fillId="0" borderId="52" xfId="1" applyFont="1" applyBorder="1" applyAlignment="1">
      <alignment horizontal="left"/>
    </xf>
    <xf numFmtId="3" fontId="3" fillId="2" borderId="31" xfId="0" applyNumberFormat="1" applyFont="1" applyFill="1" applyBorder="1" applyAlignment="1">
      <alignment horizontal="right"/>
    </xf>
    <xf numFmtId="3" fontId="3" fillId="2" borderId="42" xfId="0" applyNumberFormat="1" applyFont="1" applyFill="1" applyBorder="1" applyAlignment="1">
      <alignment horizontal="right"/>
    </xf>
    <xf numFmtId="0" fontId="9" fillId="0" borderId="0" xfId="1" applyFont="1" applyAlignment="1">
      <alignment horizontal="center"/>
    </xf>
    <xf numFmtId="49" fontId="2" fillId="0" borderId="48" xfId="1" applyNumberFormat="1" applyFont="1" applyBorder="1" applyAlignment="1">
      <alignment horizontal="center"/>
    </xf>
    <xf numFmtId="0" fontId="2" fillId="0" borderId="51" xfId="1" applyFont="1" applyBorder="1" applyAlignment="1">
      <alignment horizontal="center" shrinkToFit="1"/>
    </xf>
    <xf numFmtId="0" fontId="2" fillId="0" borderId="50" xfId="1" applyFont="1" applyBorder="1" applyAlignment="1">
      <alignment horizontal="center" shrinkToFit="1"/>
    </xf>
    <xf numFmtId="0" fontId="2" fillId="0" borderId="52" xfId="1" applyFont="1" applyBorder="1" applyAlignment="1">
      <alignment horizontal="center" shrinkToFit="1"/>
    </xf>
    <xf numFmtId="49" fontId="16" fillId="3" borderId="60" xfId="1" applyNumberFormat="1" applyFont="1" applyFill="1" applyBorder="1" applyAlignment="1">
      <alignment horizontal="left" wrapText="1"/>
    </xf>
    <xf numFmtId="49" fontId="17" fillId="0" borderId="61" xfId="0" applyNumberFormat="1" applyFont="1" applyBorder="1" applyAlignment="1">
      <alignment horizontal="left" wrapText="1"/>
    </xf>
    <xf numFmtId="0" fontId="13" fillId="3" borderId="34" xfId="1" applyNumberFormat="1" applyFont="1" applyFill="1" applyBorder="1" applyAlignment="1">
      <alignment horizontal="left" wrapText="1" indent="1"/>
    </xf>
    <xf numFmtId="0" fontId="14" fillId="0" borderId="0" xfId="0" applyNumberFormat="1" applyFont="1"/>
    <xf numFmtId="0" fontId="14" fillId="0" borderId="13" xfId="0" applyNumberFormat="1" applyFont="1" applyBorder="1"/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tabSelected="1" topLeftCell="A2" workbookViewId="0">
      <selection activeCell="C31" sqref="C31"/>
    </sheetView>
  </sheetViews>
  <sheetFormatPr defaultRowHeight="12.75"/>
  <cols>
    <col min="1" max="1" width="2" style="3" customWidth="1"/>
    <col min="2" max="2" width="15" style="3" customWidth="1"/>
    <col min="3" max="3" width="15.85546875" style="3" customWidth="1"/>
    <col min="4" max="4" width="14.5703125" style="3" customWidth="1"/>
    <col min="5" max="5" width="13.5703125" style="3" customWidth="1"/>
    <col min="6" max="6" width="16.5703125" style="3" customWidth="1"/>
    <col min="7" max="7" width="15.28515625" style="3" customWidth="1"/>
    <col min="8" max="16384" width="9.140625" style="3"/>
  </cols>
  <sheetData>
    <row r="1" spans="1:57" ht="24.75" customHeight="1" thickBot="1">
      <c r="A1" s="1" t="s">
        <v>0</v>
      </c>
      <c r="B1" s="2"/>
      <c r="C1" s="2"/>
      <c r="D1" s="2"/>
      <c r="E1" s="2"/>
      <c r="F1" s="2"/>
      <c r="G1" s="2"/>
    </row>
    <row r="2" spans="1:57" ht="12.75" customHeight="1">
      <c r="A2" s="4" t="s">
        <v>1</v>
      </c>
      <c r="B2" s="5"/>
      <c r="C2" s="6">
        <f>Rekapitulace!H1</f>
        <v>1</v>
      </c>
      <c r="D2" s="6" t="str">
        <f>Rekapitulace!G2</f>
        <v>Větev A- Náves</v>
      </c>
      <c r="E2" s="5"/>
      <c r="F2" s="7" t="s">
        <v>2</v>
      </c>
      <c r="G2" s="8" t="s">
        <v>85</v>
      </c>
    </row>
    <row r="3" spans="1:57" ht="3" hidden="1" customHeight="1">
      <c r="A3" s="9"/>
      <c r="B3" s="10"/>
      <c r="C3" s="11"/>
      <c r="D3" s="11"/>
      <c r="E3" s="10"/>
      <c r="F3" s="12"/>
      <c r="G3" s="13"/>
    </row>
    <row r="4" spans="1:57" ht="12" customHeight="1">
      <c r="A4" s="14" t="s">
        <v>3</v>
      </c>
      <c r="B4" s="10"/>
      <c r="C4" s="11" t="s">
        <v>4</v>
      </c>
      <c r="D4" s="11"/>
      <c r="E4" s="10"/>
      <c r="F4" s="12" t="s">
        <v>5</v>
      </c>
      <c r="G4" s="15"/>
    </row>
    <row r="5" spans="1:57" ht="12.95" customHeight="1">
      <c r="A5" s="16" t="s">
        <v>79</v>
      </c>
      <c r="B5" s="17"/>
      <c r="C5" s="18" t="s">
        <v>84</v>
      </c>
      <c r="D5" s="19"/>
      <c r="E5" s="20"/>
      <c r="F5" s="12" t="s">
        <v>7</v>
      </c>
      <c r="G5" s="13" t="s">
        <v>86</v>
      </c>
    </row>
    <row r="6" spans="1:57" ht="12.95" customHeight="1">
      <c r="A6" s="14" t="s">
        <v>8</v>
      </c>
      <c r="B6" s="10"/>
      <c r="C6" s="11" t="s">
        <v>9</v>
      </c>
      <c r="D6" s="11"/>
      <c r="E6" s="10"/>
      <c r="F6" s="21" t="s">
        <v>10</v>
      </c>
      <c r="G6" s="22">
        <v>1417.8</v>
      </c>
      <c r="O6" s="23"/>
    </row>
    <row r="7" spans="1:57" ht="12.95" customHeight="1">
      <c r="A7" s="24" t="s">
        <v>82</v>
      </c>
      <c r="B7" s="25"/>
      <c r="C7" s="26" t="s">
        <v>83</v>
      </c>
      <c r="D7" s="27"/>
      <c r="E7" s="27"/>
      <c r="F7" s="28" t="s">
        <v>11</v>
      </c>
      <c r="G7" s="22">
        <f>IF(PocetMJ=0,,ROUND((F30+F32)/PocetMJ,1))</f>
        <v>0</v>
      </c>
    </row>
    <row r="8" spans="1:57">
      <c r="A8" s="29" t="s">
        <v>12</v>
      </c>
      <c r="B8" s="12"/>
      <c r="C8" s="205" t="s">
        <v>223</v>
      </c>
      <c r="D8" s="205"/>
      <c r="E8" s="206"/>
      <c r="F8" s="30" t="s">
        <v>13</v>
      </c>
      <c r="G8" s="31"/>
      <c r="H8" s="32"/>
      <c r="I8" s="33"/>
    </row>
    <row r="9" spans="1:57">
      <c r="A9" s="29" t="s">
        <v>14</v>
      </c>
      <c r="B9" s="12"/>
      <c r="C9" s="205" t="str">
        <f>Projektant</f>
        <v>PROIS a.s.</v>
      </c>
      <c r="D9" s="205"/>
      <c r="E9" s="206"/>
      <c r="F9" s="12"/>
      <c r="G9" s="34"/>
      <c r="H9" s="35"/>
    </row>
    <row r="10" spans="1:57">
      <c r="A10" s="29" t="s">
        <v>15</v>
      </c>
      <c r="B10" s="12"/>
      <c r="C10" s="205" t="s">
        <v>222</v>
      </c>
      <c r="D10" s="205"/>
      <c r="E10" s="205"/>
      <c r="F10" s="36"/>
      <c r="G10" s="37"/>
      <c r="H10" s="38"/>
    </row>
    <row r="11" spans="1:57" ht="13.5" customHeight="1">
      <c r="A11" s="29" t="s">
        <v>16</v>
      </c>
      <c r="B11" s="12"/>
      <c r="C11" s="205"/>
      <c r="D11" s="205"/>
      <c r="E11" s="205"/>
      <c r="F11" s="39" t="s">
        <v>17</v>
      </c>
      <c r="G11" s="40" t="s">
        <v>82</v>
      </c>
      <c r="H11" s="35"/>
      <c r="BA11" s="41"/>
      <c r="BB11" s="41"/>
      <c r="BC11" s="41"/>
      <c r="BD11" s="41"/>
      <c r="BE11" s="41"/>
    </row>
    <row r="12" spans="1:57" ht="12.75" customHeight="1">
      <c r="A12" s="42" t="s">
        <v>18</v>
      </c>
      <c r="B12" s="10"/>
      <c r="C12" s="207"/>
      <c r="D12" s="207"/>
      <c r="E12" s="207"/>
      <c r="F12" s="43" t="s">
        <v>19</v>
      </c>
      <c r="G12" s="44"/>
      <c r="H12" s="35"/>
    </row>
    <row r="13" spans="1:57" ht="28.5" customHeight="1" thickBot="1">
      <c r="A13" s="45" t="s">
        <v>20</v>
      </c>
      <c r="B13" s="46"/>
      <c r="C13" s="46"/>
      <c r="D13" s="46"/>
      <c r="E13" s="47"/>
      <c r="F13" s="47"/>
      <c r="G13" s="48"/>
      <c r="H13" s="35"/>
    </row>
    <row r="14" spans="1:57" ht="17.25" customHeight="1" thickBot="1">
      <c r="A14" s="49" t="s">
        <v>21</v>
      </c>
      <c r="B14" s="50"/>
      <c r="C14" s="51"/>
      <c r="D14" s="52" t="s">
        <v>22</v>
      </c>
      <c r="E14" s="53"/>
      <c r="F14" s="53"/>
      <c r="G14" s="51"/>
    </row>
    <row r="15" spans="1:57" ht="15.95" customHeight="1">
      <c r="A15" s="54"/>
      <c r="B15" s="55" t="s">
        <v>23</v>
      </c>
      <c r="C15" s="56">
        <f>HSV</f>
        <v>0</v>
      </c>
      <c r="D15" s="57" t="str">
        <f>Rekapitulace!A19</f>
        <v>Ztížené výrobní podmínky</v>
      </c>
      <c r="E15" s="58"/>
      <c r="F15" s="59"/>
      <c r="G15" s="56">
        <f>Rekapitulace!I19</f>
        <v>0</v>
      </c>
    </row>
    <row r="16" spans="1:57" ht="15.95" customHeight="1">
      <c r="A16" s="54" t="s">
        <v>24</v>
      </c>
      <c r="B16" s="55" t="s">
        <v>25</v>
      </c>
      <c r="C16" s="56">
        <f>PSV</f>
        <v>0</v>
      </c>
      <c r="D16" s="9" t="str">
        <f>Rekapitulace!A20</f>
        <v>Oborová přirážka</v>
      </c>
      <c r="E16" s="60"/>
      <c r="F16" s="61"/>
      <c r="G16" s="56">
        <f>Rekapitulace!I20</f>
        <v>0</v>
      </c>
    </row>
    <row r="17" spans="1:7" ht="15.95" customHeight="1">
      <c r="A17" s="54" t="s">
        <v>26</v>
      </c>
      <c r="B17" s="55" t="s">
        <v>27</v>
      </c>
      <c r="C17" s="56">
        <f>Mont</f>
        <v>0</v>
      </c>
      <c r="D17" s="9" t="str">
        <f>Rekapitulace!A21</f>
        <v>Přesun stavebních kapacit</v>
      </c>
      <c r="E17" s="60"/>
      <c r="F17" s="61"/>
      <c r="G17" s="56">
        <f>Rekapitulace!I21</f>
        <v>0</v>
      </c>
    </row>
    <row r="18" spans="1:7" ht="15.95" customHeight="1">
      <c r="A18" s="62" t="s">
        <v>28</v>
      </c>
      <c r="B18" s="63" t="s">
        <v>29</v>
      </c>
      <c r="C18" s="56">
        <f>Dodavka</f>
        <v>0</v>
      </c>
      <c r="D18" s="9" t="str">
        <f>Rekapitulace!A22</f>
        <v>Mimostaveništní doprava</v>
      </c>
      <c r="E18" s="60"/>
      <c r="F18" s="61"/>
      <c r="G18" s="56">
        <f>Rekapitulace!I22</f>
        <v>0</v>
      </c>
    </row>
    <row r="19" spans="1:7" ht="15.95" customHeight="1">
      <c r="A19" s="64" t="s">
        <v>30</v>
      </c>
      <c r="B19" s="55"/>
      <c r="C19" s="56">
        <f>SUM(C15:C18)</f>
        <v>0</v>
      </c>
      <c r="D19" s="9" t="str">
        <f>Rekapitulace!A23</f>
        <v>Zařízení staveniště</v>
      </c>
      <c r="E19" s="60"/>
      <c r="F19" s="61"/>
      <c r="G19" s="56">
        <f>Rekapitulace!I23</f>
        <v>0</v>
      </c>
    </row>
    <row r="20" spans="1:7" ht="15.95" customHeight="1">
      <c r="A20" s="64"/>
      <c r="B20" s="55"/>
      <c r="C20" s="56"/>
      <c r="D20" s="9" t="str">
        <f>Rekapitulace!A24</f>
        <v>Provoz investora</v>
      </c>
      <c r="E20" s="60"/>
      <c r="F20" s="61"/>
      <c r="G20" s="56">
        <f>Rekapitulace!I24</f>
        <v>0</v>
      </c>
    </row>
    <row r="21" spans="1:7" ht="15.95" customHeight="1">
      <c r="A21" s="64" t="s">
        <v>31</v>
      </c>
      <c r="B21" s="55"/>
      <c r="C21" s="56">
        <f>HZS</f>
        <v>0</v>
      </c>
      <c r="D21" s="9" t="str">
        <f>Rekapitulace!A25</f>
        <v>Kompletační činnost (IČD)</v>
      </c>
      <c r="E21" s="60"/>
      <c r="F21" s="61"/>
      <c r="G21" s="56">
        <f>Rekapitulace!I25</f>
        <v>0</v>
      </c>
    </row>
    <row r="22" spans="1:7" ht="15.95" customHeight="1">
      <c r="A22" s="65" t="s">
        <v>32</v>
      </c>
      <c r="B22" s="35"/>
      <c r="C22" s="56">
        <f>C19+C21</f>
        <v>0</v>
      </c>
      <c r="D22" s="9" t="s">
        <v>33</v>
      </c>
      <c r="E22" s="60"/>
      <c r="F22" s="61"/>
      <c r="G22" s="56">
        <f>G23-SUM(G15:G21)</f>
        <v>0</v>
      </c>
    </row>
    <row r="23" spans="1:7" ht="15.95" customHeight="1" thickBot="1">
      <c r="A23" s="208" t="s">
        <v>34</v>
      </c>
      <c r="B23" s="209"/>
      <c r="C23" s="66">
        <f>C22+G23</f>
        <v>0</v>
      </c>
      <c r="D23" s="67" t="s">
        <v>35</v>
      </c>
      <c r="E23" s="68"/>
      <c r="F23" s="69"/>
      <c r="G23" s="56">
        <f>VRN</f>
        <v>0</v>
      </c>
    </row>
    <row r="24" spans="1:7">
      <c r="A24" s="70" t="s">
        <v>36</v>
      </c>
      <c r="B24" s="71"/>
      <c r="C24" s="72"/>
      <c r="D24" s="71" t="s">
        <v>37</v>
      </c>
      <c r="E24" s="71"/>
      <c r="F24" s="73" t="s">
        <v>38</v>
      </c>
      <c r="G24" s="74"/>
    </row>
    <row r="25" spans="1:7">
      <c r="A25" s="65" t="s">
        <v>39</v>
      </c>
      <c r="B25" s="35"/>
      <c r="C25" s="75"/>
      <c r="D25" s="35" t="s">
        <v>39</v>
      </c>
      <c r="F25" s="76" t="s">
        <v>39</v>
      </c>
      <c r="G25" s="77"/>
    </row>
    <row r="26" spans="1:7" ht="37.5" customHeight="1">
      <c r="A26" s="65" t="s">
        <v>40</v>
      </c>
      <c r="B26" s="78"/>
      <c r="C26" s="75"/>
      <c r="D26" s="35" t="s">
        <v>40</v>
      </c>
      <c r="F26" s="76" t="s">
        <v>40</v>
      </c>
      <c r="G26" s="77"/>
    </row>
    <row r="27" spans="1:7">
      <c r="A27" s="65"/>
      <c r="B27" s="79"/>
      <c r="C27" s="75"/>
      <c r="D27" s="35"/>
      <c r="F27" s="76"/>
      <c r="G27" s="77"/>
    </row>
    <row r="28" spans="1:7">
      <c r="A28" s="65" t="s">
        <v>41</v>
      </c>
      <c r="B28" s="35"/>
      <c r="C28" s="75"/>
      <c r="D28" s="76" t="s">
        <v>42</v>
      </c>
      <c r="E28" s="75"/>
      <c r="F28" s="80" t="s">
        <v>42</v>
      </c>
      <c r="G28" s="77"/>
    </row>
    <row r="29" spans="1:7" ht="69" customHeight="1">
      <c r="A29" s="65"/>
      <c r="B29" s="35"/>
      <c r="C29" s="81"/>
      <c r="D29" s="82"/>
      <c r="E29" s="81"/>
      <c r="F29" s="35"/>
      <c r="G29" s="77"/>
    </row>
    <row r="30" spans="1:7">
      <c r="A30" s="83" t="s">
        <v>43</v>
      </c>
      <c r="B30" s="84"/>
      <c r="C30" s="85">
        <v>21</v>
      </c>
      <c r="D30" s="84" t="s">
        <v>44</v>
      </c>
      <c r="E30" s="86"/>
      <c r="F30" s="210">
        <f>C23-F32</f>
        <v>0</v>
      </c>
      <c r="G30" s="211"/>
    </row>
    <row r="31" spans="1:7">
      <c r="A31" s="83" t="s">
        <v>45</v>
      </c>
      <c r="B31" s="84"/>
      <c r="C31" s="85">
        <f>SazbaDPH1</f>
        <v>21</v>
      </c>
      <c r="D31" s="84" t="s">
        <v>46</v>
      </c>
      <c r="E31" s="86"/>
      <c r="F31" s="210">
        <f>ROUND(PRODUCT(F30,C31/100),0)</f>
        <v>0</v>
      </c>
      <c r="G31" s="211"/>
    </row>
    <row r="32" spans="1:7">
      <c r="A32" s="83" t="s">
        <v>43</v>
      </c>
      <c r="B32" s="84"/>
      <c r="C32" s="85">
        <v>0</v>
      </c>
      <c r="D32" s="84" t="s">
        <v>46</v>
      </c>
      <c r="E32" s="86"/>
      <c r="F32" s="210">
        <v>0</v>
      </c>
      <c r="G32" s="211"/>
    </row>
    <row r="33" spans="1:8">
      <c r="A33" s="83" t="s">
        <v>45</v>
      </c>
      <c r="B33" s="87"/>
      <c r="C33" s="88">
        <f>SazbaDPH2</f>
        <v>0</v>
      </c>
      <c r="D33" s="84" t="s">
        <v>46</v>
      </c>
      <c r="E33" s="61"/>
      <c r="F33" s="210">
        <f>ROUND(PRODUCT(F32,C33/100),0)</f>
        <v>0</v>
      </c>
      <c r="G33" s="211"/>
    </row>
    <row r="34" spans="1:8" s="92" customFormat="1" ht="19.5" customHeight="1" thickBot="1">
      <c r="A34" s="89" t="s">
        <v>47</v>
      </c>
      <c r="B34" s="90"/>
      <c r="C34" s="90"/>
      <c r="D34" s="90"/>
      <c r="E34" s="91"/>
      <c r="F34" s="212">
        <f>ROUND(SUM(F30:F33),0)</f>
        <v>0</v>
      </c>
      <c r="G34" s="213"/>
    </row>
    <row r="36" spans="1:8">
      <c r="A36" s="93" t="s">
        <v>48</v>
      </c>
      <c r="B36" s="93"/>
      <c r="C36" s="93"/>
      <c r="D36" s="93"/>
      <c r="E36" s="93"/>
      <c r="F36" s="93"/>
      <c r="G36" s="93"/>
      <c r="H36" s="3" t="s">
        <v>6</v>
      </c>
    </row>
    <row r="37" spans="1:8" ht="14.25" customHeight="1">
      <c r="A37" s="93"/>
      <c r="B37" s="204"/>
      <c r="C37" s="204"/>
      <c r="D37" s="204"/>
      <c r="E37" s="204"/>
      <c r="F37" s="204"/>
      <c r="G37" s="204"/>
      <c r="H37" s="3" t="s">
        <v>6</v>
      </c>
    </row>
    <row r="38" spans="1:8" ht="12.75" customHeight="1">
      <c r="A38" s="94"/>
      <c r="B38" s="204"/>
      <c r="C38" s="204"/>
      <c r="D38" s="204"/>
      <c r="E38" s="204"/>
      <c r="F38" s="204"/>
      <c r="G38" s="204"/>
      <c r="H38" s="3" t="s">
        <v>6</v>
      </c>
    </row>
    <row r="39" spans="1:8">
      <c r="A39" s="94"/>
      <c r="B39" s="204"/>
      <c r="C39" s="204"/>
      <c r="D39" s="204"/>
      <c r="E39" s="204"/>
      <c r="F39" s="204"/>
      <c r="G39" s="204"/>
      <c r="H39" s="3" t="s">
        <v>6</v>
      </c>
    </row>
    <row r="40" spans="1:8">
      <c r="A40" s="94"/>
      <c r="B40" s="204"/>
      <c r="C40" s="204"/>
      <c r="D40" s="204"/>
      <c r="E40" s="204"/>
      <c r="F40" s="204"/>
      <c r="G40" s="204"/>
      <c r="H40" s="3" t="s">
        <v>6</v>
      </c>
    </row>
    <row r="41" spans="1:8">
      <c r="A41" s="94"/>
      <c r="B41" s="204"/>
      <c r="C41" s="204"/>
      <c r="D41" s="204"/>
      <c r="E41" s="204"/>
      <c r="F41" s="204"/>
      <c r="G41" s="204"/>
      <c r="H41" s="3" t="s">
        <v>6</v>
      </c>
    </row>
    <row r="42" spans="1:8">
      <c r="A42" s="94"/>
      <c r="B42" s="204"/>
      <c r="C42" s="204"/>
      <c r="D42" s="204"/>
      <c r="E42" s="204"/>
      <c r="F42" s="204"/>
      <c r="G42" s="204"/>
      <c r="H42" s="3" t="s">
        <v>6</v>
      </c>
    </row>
    <row r="43" spans="1:8">
      <c r="A43" s="94"/>
      <c r="B43" s="204"/>
      <c r="C43" s="204"/>
      <c r="D43" s="204"/>
      <c r="E43" s="204"/>
      <c r="F43" s="204"/>
      <c r="G43" s="204"/>
      <c r="H43" s="3" t="s">
        <v>6</v>
      </c>
    </row>
    <row r="44" spans="1:8">
      <c r="A44" s="94"/>
      <c r="B44" s="204"/>
      <c r="C44" s="204"/>
      <c r="D44" s="204"/>
      <c r="E44" s="204"/>
      <c r="F44" s="204"/>
      <c r="G44" s="204"/>
      <c r="H44" s="3" t="s">
        <v>6</v>
      </c>
    </row>
    <row r="45" spans="1:8" ht="0.75" customHeight="1">
      <c r="A45" s="94"/>
      <c r="B45" s="204"/>
      <c r="C45" s="204"/>
      <c r="D45" s="204"/>
      <c r="E45" s="204"/>
      <c r="F45" s="204"/>
      <c r="G45" s="204"/>
      <c r="H45" s="3" t="s">
        <v>6</v>
      </c>
    </row>
    <row r="46" spans="1:8">
      <c r="B46" s="214"/>
      <c r="C46" s="214"/>
      <c r="D46" s="214"/>
      <c r="E46" s="214"/>
      <c r="F46" s="214"/>
      <c r="G46" s="214"/>
    </row>
    <row r="47" spans="1:8">
      <c r="B47" s="214"/>
      <c r="C47" s="214"/>
      <c r="D47" s="214"/>
      <c r="E47" s="214"/>
      <c r="F47" s="214"/>
      <c r="G47" s="214"/>
    </row>
    <row r="48" spans="1:8">
      <c r="B48" s="214"/>
      <c r="C48" s="214"/>
      <c r="D48" s="214"/>
      <c r="E48" s="214"/>
      <c r="F48" s="214"/>
      <c r="G48" s="214"/>
    </row>
    <row r="49" spans="2:7">
      <c r="B49" s="214"/>
      <c r="C49" s="214"/>
      <c r="D49" s="214"/>
      <c r="E49" s="214"/>
      <c r="F49" s="214"/>
      <c r="G49" s="214"/>
    </row>
    <row r="50" spans="2:7">
      <c r="B50" s="214"/>
      <c r="C50" s="214"/>
      <c r="D50" s="214"/>
      <c r="E50" s="214"/>
      <c r="F50" s="214"/>
      <c r="G50" s="214"/>
    </row>
    <row r="51" spans="2:7">
      <c r="B51" s="214"/>
      <c r="C51" s="214"/>
      <c r="D51" s="214"/>
      <c r="E51" s="214"/>
      <c r="F51" s="214"/>
      <c r="G51" s="214"/>
    </row>
    <row r="52" spans="2:7">
      <c r="B52" s="214"/>
      <c r="C52" s="214"/>
      <c r="D52" s="214"/>
      <c r="E52" s="214"/>
      <c r="F52" s="214"/>
      <c r="G52" s="214"/>
    </row>
    <row r="53" spans="2:7">
      <c r="B53" s="214"/>
      <c r="C53" s="214"/>
      <c r="D53" s="214"/>
      <c r="E53" s="214"/>
      <c r="F53" s="214"/>
      <c r="G53" s="214"/>
    </row>
    <row r="54" spans="2:7">
      <c r="B54" s="214"/>
      <c r="C54" s="214"/>
      <c r="D54" s="214"/>
      <c r="E54" s="214"/>
      <c r="F54" s="214"/>
      <c r="G54" s="214"/>
    </row>
    <row r="55" spans="2:7">
      <c r="B55" s="214"/>
      <c r="C55" s="214"/>
      <c r="D55" s="214"/>
      <c r="E55" s="214"/>
      <c r="F55" s="214"/>
      <c r="G55" s="214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</mergeCells>
  <pageMargins left="0.59055118110236227" right="0.39370078740157483" top="0.59055118110236227" bottom="0.59055118110236227" header="0.19685039370078741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BE78"/>
  <sheetViews>
    <sheetView topLeftCell="A3" workbookViewId="0">
      <selection activeCell="H27" sqref="H27:I27"/>
    </sheetView>
  </sheetViews>
  <sheetFormatPr defaultRowHeight="12.75"/>
  <cols>
    <col min="1" max="1" width="5.85546875" style="3" customWidth="1"/>
    <col min="2" max="2" width="6.140625" style="3" customWidth="1"/>
    <col min="3" max="3" width="11.42578125" style="3" customWidth="1"/>
    <col min="4" max="4" width="15.85546875" style="3" customWidth="1"/>
    <col min="5" max="5" width="11.28515625" style="3" customWidth="1"/>
    <col min="6" max="6" width="10.85546875" style="3" customWidth="1"/>
    <col min="7" max="7" width="11" style="3" customWidth="1"/>
    <col min="8" max="8" width="11.140625" style="3" customWidth="1"/>
    <col min="9" max="9" width="10.7109375" style="3" customWidth="1"/>
    <col min="10" max="16384" width="9.140625" style="3"/>
  </cols>
  <sheetData>
    <row r="1" spans="1:57" ht="13.5" thickTop="1">
      <c r="A1" s="215" t="s">
        <v>49</v>
      </c>
      <c r="B1" s="216"/>
      <c r="C1" s="95" t="str">
        <f>CONCATENATE(cislostavby," ",nazevstavby)</f>
        <v>N5001 Celková oprava místních komunikací Nepolisy</v>
      </c>
      <c r="D1" s="96"/>
      <c r="E1" s="97"/>
      <c r="F1" s="96"/>
      <c r="G1" s="98" t="s">
        <v>50</v>
      </c>
      <c r="H1" s="99">
        <v>1</v>
      </c>
      <c r="I1" s="100"/>
    </row>
    <row r="2" spans="1:57" ht="13.5" thickBot="1">
      <c r="A2" s="217" t="s">
        <v>51</v>
      </c>
      <c r="B2" s="218"/>
      <c r="C2" s="101" t="str">
        <f>CONCATENATE(cisloobjektu," ",nazevobjektu)</f>
        <v>1 Větev A - Náves</v>
      </c>
      <c r="D2" s="102"/>
      <c r="E2" s="103"/>
      <c r="F2" s="102"/>
      <c r="G2" s="219" t="s">
        <v>87</v>
      </c>
      <c r="H2" s="220"/>
      <c r="I2" s="221"/>
    </row>
    <row r="3" spans="1:57" ht="13.5" thickTop="1">
      <c r="F3" s="35"/>
    </row>
    <row r="4" spans="1:57" ht="19.5" customHeight="1">
      <c r="A4" s="104" t="s">
        <v>52</v>
      </c>
      <c r="B4" s="105"/>
      <c r="C4" s="105"/>
      <c r="D4" s="105"/>
      <c r="E4" s="106"/>
      <c r="F4" s="105"/>
      <c r="G4" s="105"/>
      <c r="H4" s="105"/>
      <c r="I4" s="105"/>
    </row>
    <row r="5" spans="1:57" ht="13.5" thickBot="1"/>
    <row r="6" spans="1:57" s="35" customFormat="1" ht="13.5" thickBot="1">
      <c r="A6" s="107"/>
      <c r="B6" s="108" t="s">
        <v>53</v>
      </c>
      <c r="C6" s="108"/>
      <c r="D6" s="109"/>
      <c r="E6" s="110" t="s">
        <v>54</v>
      </c>
      <c r="F6" s="111" t="s">
        <v>55</v>
      </c>
      <c r="G6" s="111" t="s">
        <v>56</v>
      </c>
      <c r="H6" s="111" t="s">
        <v>57</v>
      </c>
      <c r="I6" s="112" t="s">
        <v>31</v>
      </c>
    </row>
    <row r="7" spans="1:57" s="35" customFormat="1">
      <c r="A7" s="200" t="str">
        <f>Položky!B7</f>
        <v>0</v>
      </c>
      <c r="B7" s="113" t="str">
        <f>Položky!C7</f>
        <v>Přípravné a pomocné práce</v>
      </c>
      <c r="D7" s="114"/>
      <c r="E7" s="201">
        <f>Položky!BC12</f>
        <v>0</v>
      </c>
      <c r="F7" s="202">
        <f>Položky!BD12</f>
        <v>0</v>
      </c>
      <c r="G7" s="202">
        <f>Položky!BE12</f>
        <v>0</v>
      </c>
      <c r="H7" s="202">
        <f>Položky!BF12</f>
        <v>0</v>
      </c>
      <c r="I7" s="203">
        <f>Položky!BG12</f>
        <v>0</v>
      </c>
    </row>
    <row r="8" spans="1:57" s="35" customFormat="1">
      <c r="A8" s="200" t="str">
        <f>Položky!B13</f>
        <v>1</v>
      </c>
      <c r="B8" s="113" t="str">
        <f>Položky!C13</f>
        <v>Zemní práce</v>
      </c>
      <c r="D8" s="114"/>
      <c r="E8" s="201">
        <f>Položky!BC30</f>
        <v>0</v>
      </c>
      <c r="F8" s="202">
        <f>Položky!BD30</f>
        <v>0</v>
      </c>
      <c r="G8" s="202">
        <f>Položky!BE30</f>
        <v>0</v>
      </c>
      <c r="H8" s="202">
        <f>Položky!BF30</f>
        <v>0</v>
      </c>
      <c r="I8" s="203">
        <f>Položky!BG30</f>
        <v>0</v>
      </c>
    </row>
    <row r="9" spans="1:57" s="35" customFormat="1">
      <c r="A9" s="200" t="str">
        <f>Položky!B31</f>
        <v>2</v>
      </c>
      <c r="B9" s="113" t="str">
        <f>Položky!C31</f>
        <v>Základy a zvláštní zakládání</v>
      </c>
      <c r="D9" s="114"/>
      <c r="E9" s="201">
        <f>Položky!BC34</f>
        <v>0</v>
      </c>
      <c r="F9" s="202">
        <f>Položky!BD34</f>
        <v>0</v>
      </c>
      <c r="G9" s="202">
        <f>Položky!BE34</f>
        <v>0</v>
      </c>
      <c r="H9" s="202">
        <f>Položky!BF34</f>
        <v>0</v>
      </c>
      <c r="I9" s="203">
        <f>Položky!BG34</f>
        <v>0</v>
      </c>
    </row>
    <row r="10" spans="1:57" s="35" customFormat="1">
      <c r="A10" s="200" t="str">
        <f>Položky!B35</f>
        <v>5</v>
      </c>
      <c r="B10" s="113" t="str">
        <f>Položky!C35</f>
        <v>Komunikace</v>
      </c>
      <c r="D10" s="114"/>
      <c r="E10" s="201">
        <f>Položky!BC63</f>
        <v>0</v>
      </c>
      <c r="F10" s="202">
        <f>Položky!BD63</f>
        <v>0</v>
      </c>
      <c r="G10" s="202">
        <f>Položky!BE63</f>
        <v>0</v>
      </c>
      <c r="H10" s="202">
        <f>Položky!BF63</f>
        <v>0</v>
      </c>
      <c r="I10" s="203">
        <f>Položky!BG63</f>
        <v>0</v>
      </c>
    </row>
    <row r="11" spans="1:57" s="35" customFormat="1">
      <c r="A11" s="200" t="str">
        <f>Položky!B64</f>
        <v>8</v>
      </c>
      <c r="B11" s="113" t="str">
        <f>Položky!C64</f>
        <v>Trubní vedení</v>
      </c>
      <c r="D11" s="114"/>
      <c r="E11" s="201">
        <f>Položky!BC67</f>
        <v>0</v>
      </c>
      <c r="F11" s="202">
        <f>Položky!BD67</f>
        <v>0</v>
      </c>
      <c r="G11" s="202">
        <f>Položky!BE67</f>
        <v>0</v>
      </c>
      <c r="H11" s="202">
        <f>Položky!BF67</f>
        <v>0</v>
      </c>
      <c r="I11" s="203">
        <f>Položky!BG67</f>
        <v>0</v>
      </c>
    </row>
    <row r="12" spans="1:57" s="35" customFormat="1">
      <c r="A12" s="200" t="str">
        <f>Položky!B68</f>
        <v>9</v>
      </c>
      <c r="B12" s="113" t="str">
        <f>Položky!C68</f>
        <v>Ostatní konstrukce, bourání</v>
      </c>
      <c r="D12" s="114"/>
      <c r="E12" s="201">
        <f>Položky!BC80</f>
        <v>0</v>
      </c>
      <c r="F12" s="202">
        <f>Položky!BD80</f>
        <v>0</v>
      </c>
      <c r="G12" s="202">
        <f>Položky!BE80</f>
        <v>0</v>
      </c>
      <c r="H12" s="202">
        <f>Položky!BF80</f>
        <v>0</v>
      </c>
      <c r="I12" s="203">
        <f>Položky!BG80</f>
        <v>0</v>
      </c>
    </row>
    <row r="13" spans="1:57" s="35" customFormat="1" ht="13.5" thickBot="1">
      <c r="A13" s="200" t="str">
        <f>Položky!B81</f>
        <v>99</v>
      </c>
      <c r="B13" s="113" t="str">
        <f>Položky!C81</f>
        <v>Staveništní přesun hmot</v>
      </c>
      <c r="D13" s="114"/>
      <c r="E13" s="201">
        <f>Položky!BC83</f>
        <v>0</v>
      </c>
      <c r="F13" s="202">
        <f>Položky!BD83</f>
        <v>0</v>
      </c>
      <c r="G13" s="202">
        <f>Položky!BE83</f>
        <v>0</v>
      </c>
      <c r="H13" s="202">
        <f>Položky!BF83</f>
        <v>0</v>
      </c>
      <c r="I13" s="203">
        <f>Položky!BG83</f>
        <v>0</v>
      </c>
    </row>
    <row r="14" spans="1:57" s="121" customFormat="1" ht="13.5" thickBot="1">
      <c r="A14" s="115"/>
      <c r="B14" s="116" t="s">
        <v>58</v>
      </c>
      <c r="C14" s="116"/>
      <c r="D14" s="117"/>
      <c r="E14" s="118">
        <f>SUM(E7:E13)</f>
        <v>0</v>
      </c>
      <c r="F14" s="119">
        <f>SUM(F7:F13)</f>
        <v>0</v>
      </c>
      <c r="G14" s="119">
        <f>SUM(G7:G13)</f>
        <v>0</v>
      </c>
      <c r="H14" s="119">
        <f>SUM(H7:H13)</f>
        <v>0</v>
      </c>
      <c r="I14" s="120">
        <f>SUM(I7:I13)</f>
        <v>0</v>
      </c>
    </row>
    <row r="15" spans="1:57">
      <c r="A15" s="35"/>
      <c r="B15" s="35"/>
      <c r="C15" s="35"/>
      <c r="D15" s="35"/>
      <c r="E15" s="35"/>
      <c r="F15" s="35"/>
      <c r="G15" s="35"/>
      <c r="H15" s="35"/>
      <c r="I15" s="35"/>
    </row>
    <row r="16" spans="1:57" ht="19.5" customHeight="1">
      <c r="A16" s="105" t="s">
        <v>59</v>
      </c>
      <c r="B16" s="105"/>
      <c r="C16" s="105"/>
      <c r="D16" s="105"/>
      <c r="E16" s="105"/>
      <c r="F16" s="105"/>
      <c r="G16" s="122"/>
      <c r="H16" s="105"/>
      <c r="I16" s="105"/>
      <c r="BA16" s="41"/>
      <c r="BB16" s="41"/>
      <c r="BC16" s="41"/>
      <c r="BD16" s="41"/>
      <c r="BE16" s="41"/>
    </row>
    <row r="17" spans="1:53" ht="13.5" thickBot="1"/>
    <row r="18" spans="1:53">
      <c r="A18" s="70" t="s">
        <v>60</v>
      </c>
      <c r="B18" s="71"/>
      <c r="C18" s="71"/>
      <c r="D18" s="123"/>
      <c r="E18" s="124" t="s">
        <v>61</v>
      </c>
      <c r="F18" s="125" t="s">
        <v>62</v>
      </c>
      <c r="G18" s="126" t="s">
        <v>63</v>
      </c>
      <c r="H18" s="127"/>
      <c r="I18" s="128" t="s">
        <v>61</v>
      </c>
    </row>
    <row r="19" spans="1:53">
      <c r="A19" s="64" t="s">
        <v>214</v>
      </c>
      <c r="B19" s="55"/>
      <c r="C19" s="55"/>
      <c r="D19" s="129"/>
      <c r="E19" s="130">
        <v>0</v>
      </c>
      <c r="F19" s="131">
        <v>1.46</v>
      </c>
      <c r="G19" s="132">
        <f t="shared" ref="G19:G26" si="0">CHOOSE(BA19+1,HSV+PSV,HSV+PSV+Mont,HSV+PSV+Dodavka+Mont,HSV,PSV,Mont,Dodavka,Mont+Dodavka,0)</f>
        <v>0</v>
      </c>
      <c r="H19" s="133"/>
      <c r="I19" s="134">
        <f t="shared" ref="I19:I26" si="1">E19+F19*G19/100</f>
        <v>0</v>
      </c>
      <c r="BA19" s="3">
        <v>0</v>
      </c>
    </row>
    <row r="20" spans="1:53">
      <c r="A20" s="64" t="s">
        <v>215</v>
      </c>
      <c r="B20" s="55"/>
      <c r="C20" s="55"/>
      <c r="D20" s="129"/>
      <c r="E20" s="130">
        <v>0</v>
      </c>
      <c r="F20" s="131">
        <v>0</v>
      </c>
      <c r="G20" s="132">
        <f t="shared" si="0"/>
        <v>0</v>
      </c>
      <c r="H20" s="133"/>
      <c r="I20" s="134">
        <f t="shared" si="1"/>
        <v>0</v>
      </c>
      <c r="BA20" s="3">
        <v>0</v>
      </c>
    </row>
    <row r="21" spans="1:53">
      <c r="A21" s="64" t="s">
        <v>216</v>
      </c>
      <c r="B21" s="55"/>
      <c r="C21" s="55"/>
      <c r="D21" s="129"/>
      <c r="E21" s="130">
        <v>0</v>
      </c>
      <c r="F21" s="131">
        <v>0</v>
      </c>
      <c r="G21" s="132">
        <f t="shared" si="0"/>
        <v>0</v>
      </c>
      <c r="H21" s="133"/>
      <c r="I21" s="134">
        <f t="shared" si="1"/>
        <v>0</v>
      </c>
      <c r="BA21" s="3">
        <v>0</v>
      </c>
    </row>
    <row r="22" spans="1:53">
      <c r="A22" s="64" t="s">
        <v>217</v>
      </c>
      <c r="B22" s="55"/>
      <c r="C22" s="55"/>
      <c r="D22" s="129"/>
      <c r="E22" s="130">
        <v>0</v>
      </c>
      <c r="F22" s="131">
        <v>0</v>
      </c>
      <c r="G22" s="132">
        <f t="shared" si="0"/>
        <v>0</v>
      </c>
      <c r="H22" s="133"/>
      <c r="I22" s="134">
        <f t="shared" si="1"/>
        <v>0</v>
      </c>
      <c r="BA22" s="3">
        <v>0</v>
      </c>
    </row>
    <row r="23" spans="1:53">
      <c r="A23" s="64" t="s">
        <v>218</v>
      </c>
      <c r="B23" s="55"/>
      <c r="C23" s="55"/>
      <c r="D23" s="129"/>
      <c r="E23" s="130">
        <v>0</v>
      </c>
      <c r="F23" s="131">
        <v>1.2</v>
      </c>
      <c r="G23" s="132">
        <f t="shared" si="0"/>
        <v>0</v>
      </c>
      <c r="H23" s="133"/>
      <c r="I23" s="134">
        <f t="shared" si="1"/>
        <v>0</v>
      </c>
      <c r="BA23" s="3">
        <v>1</v>
      </c>
    </row>
    <row r="24" spans="1:53">
      <c r="A24" s="64" t="s">
        <v>219</v>
      </c>
      <c r="B24" s="55"/>
      <c r="C24" s="55"/>
      <c r="D24" s="129"/>
      <c r="E24" s="130">
        <v>0</v>
      </c>
      <c r="F24" s="131">
        <v>0</v>
      </c>
      <c r="G24" s="132">
        <f t="shared" si="0"/>
        <v>0</v>
      </c>
      <c r="H24" s="133"/>
      <c r="I24" s="134">
        <f t="shared" si="1"/>
        <v>0</v>
      </c>
      <c r="BA24" s="3">
        <v>1</v>
      </c>
    </row>
    <row r="25" spans="1:53">
      <c r="A25" s="64" t="s">
        <v>220</v>
      </c>
      <c r="B25" s="55"/>
      <c r="C25" s="55"/>
      <c r="D25" s="129"/>
      <c r="E25" s="130">
        <v>0</v>
      </c>
      <c r="F25" s="131">
        <v>0</v>
      </c>
      <c r="G25" s="132">
        <f t="shared" si="0"/>
        <v>0</v>
      </c>
      <c r="H25" s="133"/>
      <c r="I25" s="134">
        <f t="shared" si="1"/>
        <v>0</v>
      </c>
      <c r="BA25" s="3">
        <v>2</v>
      </c>
    </row>
    <row r="26" spans="1:53">
      <c r="A26" s="64" t="s">
        <v>221</v>
      </c>
      <c r="B26" s="55"/>
      <c r="C26" s="55"/>
      <c r="D26" s="129"/>
      <c r="E26" s="130">
        <v>0</v>
      </c>
      <c r="F26" s="131">
        <v>0</v>
      </c>
      <c r="G26" s="132">
        <f t="shared" si="0"/>
        <v>0</v>
      </c>
      <c r="H26" s="133"/>
      <c r="I26" s="134">
        <f t="shared" si="1"/>
        <v>0</v>
      </c>
      <c r="BA26" s="3">
        <v>2</v>
      </c>
    </row>
    <row r="27" spans="1:53" ht="13.5" thickBot="1">
      <c r="A27" s="135"/>
      <c r="B27" s="136" t="s">
        <v>64</v>
      </c>
      <c r="C27" s="137"/>
      <c r="D27" s="138"/>
      <c r="E27" s="139"/>
      <c r="F27" s="140"/>
      <c r="G27" s="140"/>
      <c r="H27" s="222">
        <f>SUM(I19:I26)</f>
        <v>0</v>
      </c>
      <c r="I27" s="223"/>
    </row>
    <row r="29" spans="1:53">
      <c r="B29" s="121"/>
      <c r="F29" s="141"/>
      <c r="G29" s="142"/>
      <c r="H29" s="142"/>
      <c r="I29" s="143"/>
    </row>
    <row r="30" spans="1:53">
      <c r="F30" s="141"/>
      <c r="G30" s="142"/>
      <c r="H30" s="142"/>
      <c r="I30" s="143"/>
    </row>
    <row r="31" spans="1:53">
      <c r="F31" s="141"/>
      <c r="G31" s="142"/>
      <c r="H31" s="142"/>
      <c r="I31" s="143"/>
    </row>
    <row r="32" spans="1:53">
      <c r="F32" s="141"/>
      <c r="G32" s="142"/>
      <c r="H32" s="142"/>
      <c r="I32" s="143"/>
    </row>
    <row r="33" spans="6:9">
      <c r="F33" s="141"/>
      <c r="G33" s="142"/>
      <c r="H33" s="142"/>
      <c r="I33" s="143"/>
    </row>
    <row r="34" spans="6:9">
      <c r="F34" s="141"/>
      <c r="G34" s="142"/>
      <c r="H34" s="142"/>
      <c r="I34" s="143"/>
    </row>
    <row r="35" spans="6:9">
      <c r="F35" s="141"/>
      <c r="G35" s="142"/>
      <c r="H35" s="142"/>
      <c r="I35" s="143"/>
    </row>
    <row r="36" spans="6:9">
      <c r="F36" s="141"/>
      <c r="G36" s="142"/>
      <c r="H36" s="142"/>
      <c r="I36" s="143"/>
    </row>
    <row r="37" spans="6:9">
      <c r="F37" s="141"/>
      <c r="G37" s="142"/>
      <c r="H37" s="142"/>
      <c r="I37" s="143"/>
    </row>
    <row r="38" spans="6:9">
      <c r="F38" s="141"/>
      <c r="G38" s="142"/>
      <c r="H38" s="142"/>
      <c r="I38" s="143"/>
    </row>
    <row r="39" spans="6:9">
      <c r="F39" s="141"/>
      <c r="G39" s="142"/>
      <c r="H39" s="142"/>
      <c r="I39" s="143"/>
    </row>
    <row r="40" spans="6:9">
      <c r="F40" s="141"/>
      <c r="G40" s="142"/>
      <c r="H40" s="142"/>
      <c r="I40" s="143"/>
    </row>
    <row r="41" spans="6:9">
      <c r="F41" s="141"/>
      <c r="G41" s="142"/>
      <c r="H41" s="142"/>
      <c r="I41" s="143"/>
    </row>
    <row r="42" spans="6:9">
      <c r="F42" s="141"/>
      <c r="G42" s="142"/>
      <c r="H42" s="142"/>
      <c r="I42" s="143"/>
    </row>
    <row r="43" spans="6:9">
      <c r="F43" s="141"/>
      <c r="G43" s="142"/>
      <c r="H43" s="142"/>
      <c r="I43" s="143"/>
    </row>
    <row r="44" spans="6:9">
      <c r="F44" s="141"/>
      <c r="G44" s="142"/>
      <c r="H44" s="142"/>
      <c r="I44" s="143"/>
    </row>
    <row r="45" spans="6:9">
      <c r="F45" s="141"/>
      <c r="G45" s="142"/>
      <c r="H45" s="142"/>
      <c r="I45" s="143"/>
    </row>
    <row r="46" spans="6:9">
      <c r="F46" s="141"/>
      <c r="G46" s="142"/>
      <c r="H46" s="142"/>
      <c r="I46" s="143"/>
    </row>
    <row r="47" spans="6:9">
      <c r="F47" s="141"/>
      <c r="G47" s="142"/>
      <c r="H47" s="142"/>
      <c r="I47" s="143"/>
    </row>
    <row r="48" spans="6:9">
      <c r="F48" s="141"/>
      <c r="G48" s="142"/>
      <c r="H48" s="142"/>
      <c r="I48" s="143"/>
    </row>
    <row r="49" spans="6:9">
      <c r="F49" s="141"/>
      <c r="G49" s="142"/>
      <c r="H49" s="142"/>
      <c r="I49" s="143"/>
    </row>
    <row r="50" spans="6:9">
      <c r="F50" s="141"/>
      <c r="G50" s="142"/>
      <c r="H50" s="142"/>
      <c r="I50" s="143"/>
    </row>
    <row r="51" spans="6:9">
      <c r="F51" s="141"/>
      <c r="G51" s="142"/>
      <c r="H51" s="142"/>
      <c r="I51" s="143"/>
    </row>
    <row r="52" spans="6:9">
      <c r="F52" s="141"/>
      <c r="G52" s="142"/>
      <c r="H52" s="142"/>
      <c r="I52" s="143"/>
    </row>
    <row r="53" spans="6:9">
      <c r="F53" s="141"/>
      <c r="G53" s="142"/>
      <c r="H53" s="142"/>
      <c r="I53" s="143"/>
    </row>
    <row r="54" spans="6:9">
      <c r="F54" s="141"/>
      <c r="G54" s="142"/>
      <c r="H54" s="142"/>
      <c r="I54" s="143"/>
    </row>
    <row r="55" spans="6:9">
      <c r="F55" s="141"/>
      <c r="G55" s="142"/>
      <c r="H55" s="142"/>
      <c r="I55" s="143"/>
    </row>
    <row r="56" spans="6:9">
      <c r="F56" s="141"/>
      <c r="G56" s="142"/>
      <c r="H56" s="142"/>
      <c r="I56" s="143"/>
    </row>
    <row r="57" spans="6:9">
      <c r="F57" s="141"/>
      <c r="G57" s="142"/>
      <c r="H57" s="142"/>
      <c r="I57" s="143"/>
    </row>
    <row r="58" spans="6:9">
      <c r="F58" s="141"/>
      <c r="G58" s="142"/>
      <c r="H58" s="142"/>
      <c r="I58" s="143"/>
    </row>
    <row r="59" spans="6:9">
      <c r="F59" s="141"/>
      <c r="G59" s="142"/>
      <c r="H59" s="142"/>
      <c r="I59" s="143"/>
    </row>
    <row r="60" spans="6:9">
      <c r="F60" s="141"/>
      <c r="G60" s="142"/>
      <c r="H60" s="142"/>
      <c r="I60" s="143"/>
    </row>
    <row r="61" spans="6:9">
      <c r="F61" s="141"/>
      <c r="G61" s="142"/>
      <c r="H61" s="142"/>
      <c r="I61" s="143"/>
    </row>
    <row r="62" spans="6:9">
      <c r="F62" s="141"/>
      <c r="G62" s="142"/>
      <c r="H62" s="142"/>
      <c r="I62" s="143"/>
    </row>
    <row r="63" spans="6:9">
      <c r="F63" s="141"/>
      <c r="G63" s="142"/>
      <c r="H63" s="142"/>
      <c r="I63" s="143"/>
    </row>
    <row r="64" spans="6:9">
      <c r="F64" s="141"/>
      <c r="G64" s="142"/>
      <c r="H64" s="142"/>
      <c r="I64" s="143"/>
    </row>
    <row r="65" spans="6:9">
      <c r="F65" s="141"/>
      <c r="G65" s="142"/>
      <c r="H65" s="142"/>
      <c r="I65" s="143"/>
    </row>
    <row r="66" spans="6:9">
      <c r="F66" s="141"/>
      <c r="G66" s="142"/>
      <c r="H66" s="142"/>
      <c r="I66" s="143"/>
    </row>
    <row r="67" spans="6:9">
      <c r="F67" s="141"/>
      <c r="G67" s="142"/>
      <c r="H67" s="142"/>
      <c r="I67" s="143"/>
    </row>
    <row r="68" spans="6:9">
      <c r="F68" s="141"/>
      <c r="G68" s="142"/>
      <c r="H68" s="142"/>
      <c r="I68" s="143"/>
    </row>
    <row r="69" spans="6:9">
      <c r="F69" s="141"/>
      <c r="G69" s="142"/>
      <c r="H69" s="142"/>
      <c r="I69" s="143"/>
    </row>
    <row r="70" spans="6:9">
      <c r="F70" s="141"/>
      <c r="G70" s="142"/>
      <c r="H70" s="142"/>
      <c r="I70" s="143"/>
    </row>
    <row r="71" spans="6:9">
      <c r="F71" s="141"/>
      <c r="G71" s="142"/>
      <c r="H71" s="142"/>
      <c r="I71" s="143"/>
    </row>
    <row r="72" spans="6:9">
      <c r="F72" s="141"/>
      <c r="G72" s="142"/>
      <c r="H72" s="142"/>
      <c r="I72" s="143"/>
    </row>
    <row r="73" spans="6:9">
      <c r="F73" s="141"/>
      <c r="G73" s="142"/>
      <c r="H73" s="142"/>
      <c r="I73" s="143"/>
    </row>
    <row r="74" spans="6:9">
      <c r="F74" s="141"/>
      <c r="G74" s="142"/>
      <c r="H74" s="142"/>
      <c r="I74" s="143"/>
    </row>
    <row r="75" spans="6:9">
      <c r="F75" s="141"/>
      <c r="G75" s="142"/>
      <c r="H75" s="142"/>
      <c r="I75" s="143"/>
    </row>
    <row r="76" spans="6:9">
      <c r="F76" s="141"/>
      <c r="G76" s="142"/>
      <c r="H76" s="142"/>
      <c r="I76" s="143"/>
    </row>
    <row r="77" spans="6:9">
      <c r="F77" s="141"/>
      <c r="G77" s="142"/>
      <c r="H77" s="142"/>
      <c r="I77" s="143"/>
    </row>
    <row r="78" spans="6:9">
      <c r="F78" s="141"/>
      <c r="G78" s="142"/>
      <c r="H78" s="142"/>
      <c r="I78" s="143"/>
    </row>
  </sheetData>
  <mergeCells count="4">
    <mergeCell ref="A1:B1"/>
    <mergeCell ref="A2:B2"/>
    <mergeCell ref="G2:I2"/>
    <mergeCell ref="H27:I27"/>
  </mergeCells>
  <pageMargins left="0.59055118110236227" right="0.39370078740157483" top="0.59055118110236227" bottom="0.59055118110236227" header="0.19685039370078741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D156"/>
  <sheetViews>
    <sheetView showGridLines="0" showZeros="0" topLeftCell="A20" workbookViewId="0">
      <selection activeCell="F82" sqref="F82"/>
    </sheetView>
  </sheetViews>
  <sheetFormatPr defaultRowHeight="12.75"/>
  <cols>
    <col min="1" max="1" width="4.42578125" style="144" customWidth="1"/>
    <col min="2" max="2" width="11.5703125" style="144" customWidth="1"/>
    <col min="3" max="3" width="40.42578125" style="144" customWidth="1"/>
    <col min="4" max="4" width="5.5703125" style="144" customWidth="1"/>
    <col min="5" max="5" width="8.5703125" style="152" customWidth="1"/>
    <col min="6" max="6" width="9.85546875" style="144" customWidth="1"/>
    <col min="7" max="7" width="13.85546875" style="144" customWidth="1"/>
    <col min="8" max="11" width="11.140625" style="144" customWidth="1"/>
    <col min="12" max="12" width="75.42578125" style="144" customWidth="1"/>
    <col min="13" max="13" width="45.28515625" style="144" customWidth="1"/>
    <col min="14" max="14" width="75.42578125" style="144" customWidth="1"/>
    <col min="15" max="15" width="45.28515625" style="144" customWidth="1"/>
    <col min="16" max="16384" width="9.140625" style="144"/>
  </cols>
  <sheetData>
    <row r="1" spans="1:82" ht="15.75">
      <c r="A1" s="224" t="s">
        <v>65</v>
      </c>
      <c r="B1" s="224"/>
      <c r="C1" s="224"/>
      <c r="D1" s="224"/>
      <c r="E1" s="224"/>
      <c r="F1" s="224"/>
      <c r="G1" s="224"/>
    </row>
    <row r="2" spans="1:82" ht="14.25" customHeight="1" thickBot="1">
      <c r="B2" s="145"/>
      <c r="C2" s="146"/>
      <c r="D2" s="146"/>
      <c r="E2" s="147"/>
      <c r="F2" s="146"/>
      <c r="G2" s="146"/>
    </row>
    <row r="3" spans="1:82" ht="13.5" thickTop="1">
      <c r="A3" s="215" t="s">
        <v>49</v>
      </c>
      <c r="B3" s="216"/>
      <c r="C3" s="95" t="str">
        <f>CONCATENATE(cislostavby," ",nazevstavby)</f>
        <v>N5001 Celková oprava místních komunikací Nepolisy</v>
      </c>
      <c r="D3" s="96"/>
      <c r="E3" s="148" t="s">
        <v>66</v>
      </c>
      <c r="F3" s="149">
        <f>Rekapitulace!H1</f>
        <v>1</v>
      </c>
      <c r="G3" s="150"/>
    </row>
    <row r="4" spans="1:82" ht="13.5" thickBot="1">
      <c r="A4" s="225" t="s">
        <v>51</v>
      </c>
      <c r="B4" s="218"/>
      <c r="C4" s="101" t="str">
        <f>CONCATENATE(cisloobjektu," ",nazevobjektu)</f>
        <v>1 Větev A - Náves</v>
      </c>
      <c r="D4" s="102"/>
      <c r="E4" s="226" t="str">
        <f>Rekapitulace!G2</f>
        <v>Větev A- Náves</v>
      </c>
      <c r="F4" s="227"/>
      <c r="G4" s="228"/>
    </row>
    <row r="5" spans="1:82" ht="13.5" thickTop="1">
      <c r="A5" s="151"/>
      <c r="G5" s="153"/>
    </row>
    <row r="6" spans="1:82" ht="22.5">
      <c r="A6" s="154" t="s">
        <v>67</v>
      </c>
      <c r="B6" s="155" t="s">
        <v>68</v>
      </c>
      <c r="C6" s="155" t="s">
        <v>69</v>
      </c>
      <c r="D6" s="155" t="s">
        <v>70</v>
      </c>
      <c r="E6" s="156" t="s">
        <v>71</v>
      </c>
      <c r="F6" s="155" t="s">
        <v>72</v>
      </c>
      <c r="G6" s="157" t="s">
        <v>73</v>
      </c>
      <c r="H6" s="158" t="s">
        <v>74</v>
      </c>
      <c r="I6" s="158" t="s">
        <v>75</v>
      </c>
      <c r="J6" s="158" t="s">
        <v>76</v>
      </c>
      <c r="K6" s="158" t="s">
        <v>77</v>
      </c>
    </row>
    <row r="7" spans="1:82">
      <c r="A7" s="159" t="s">
        <v>78</v>
      </c>
      <c r="B7" s="160" t="s">
        <v>88</v>
      </c>
      <c r="C7" s="161" t="s">
        <v>89</v>
      </c>
      <c r="D7" s="162"/>
      <c r="E7" s="163"/>
      <c r="F7" s="163"/>
      <c r="G7" s="164"/>
      <c r="H7" s="165"/>
      <c r="I7" s="166"/>
      <c r="J7" s="165"/>
      <c r="K7" s="166"/>
      <c r="Q7" s="167">
        <v>1</v>
      </c>
    </row>
    <row r="8" spans="1:82">
      <c r="A8" s="168">
        <v>1</v>
      </c>
      <c r="B8" s="169" t="s">
        <v>90</v>
      </c>
      <c r="C8" s="170" t="s">
        <v>91</v>
      </c>
      <c r="D8" s="171" t="s">
        <v>92</v>
      </c>
      <c r="E8" s="172">
        <v>1</v>
      </c>
      <c r="F8" s="172"/>
      <c r="G8" s="173">
        <f>E8*F8</f>
        <v>0</v>
      </c>
      <c r="H8" s="174">
        <v>0</v>
      </c>
      <c r="I8" s="174">
        <f>E8*H8</f>
        <v>0</v>
      </c>
      <c r="J8" s="174">
        <v>0</v>
      </c>
      <c r="K8" s="174">
        <f>E8*J8</f>
        <v>0</v>
      </c>
      <c r="Q8" s="167">
        <v>2</v>
      </c>
      <c r="AA8" s="144">
        <v>12</v>
      </c>
      <c r="AB8" s="144">
        <v>0</v>
      </c>
      <c r="AC8" s="144">
        <v>1</v>
      </c>
      <c r="BB8" s="144">
        <v>1</v>
      </c>
      <c r="BC8" s="144">
        <f>IF(BB8=1,G8,0)</f>
        <v>0</v>
      </c>
      <c r="BD8" s="144">
        <f>IF(BB8=2,G8,0)</f>
        <v>0</v>
      </c>
      <c r="BE8" s="144">
        <f>IF(BB8=3,G8,0)</f>
        <v>0</v>
      </c>
      <c r="BF8" s="144">
        <f>IF(BB8=4,G8,0)</f>
        <v>0</v>
      </c>
      <c r="BG8" s="144">
        <f>IF(BB8=5,G8,0)</f>
        <v>0</v>
      </c>
      <c r="CA8" s="144">
        <v>12</v>
      </c>
      <c r="CB8" s="144">
        <v>0</v>
      </c>
      <c r="CC8" s="167"/>
      <c r="CD8" s="167"/>
    </row>
    <row r="9" spans="1:82">
      <c r="A9" s="168">
        <v>2</v>
      </c>
      <c r="B9" s="169" t="s">
        <v>93</v>
      </c>
      <c r="C9" s="170" t="s">
        <v>94</v>
      </c>
      <c r="D9" s="171" t="s">
        <v>92</v>
      </c>
      <c r="E9" s="172">
        <v>1</v>
      </c>
      <c r="F9" s="172"/>
      <c r="G9" s="173">
        <f>E9*F9</f>
        <v>0</v>
      </c>
      <c r="H9" s="174">
        <v>0</v>
      </c>
      <c r="I9" s="174">
        <f>E9*H9</f>
        <v>0</v>
      </c>
      <c r="J9" s="174">
        <v>0</v>
      </c>
      <c r="K9" s="174">
        <f>E9*J9</f>
        <v>0</v>
      </c>
      <c r="Q9" s="167">
        <v>2</v>
      </c>
      <c r="AA9" s="144">
        <v>12</v>
      </c>
      <c r="AB9" s="144">
        <v>0</v>
      </c>
      <c r="AC9" s="144">
        <v>2</v>
      </c>
      <c r="BB9" s="144">
        <v>1</v>
      </c>
      <c r="BC9" s="144">
        <f>IF(BB9=1,G9,0)</f>
        <v>0</v>
      </c>
      <c r="BD9" s="144">
        <f>IF(BB9=2,G9,0)</f>
        <v>0</v>
      </c>
      <c r="BE9" s="144">
        <f>IF(BB9=3,G9,0)</f>
        <v>0</v>
      </c>
      <c r="BF9" s="144">
        <f>IF(BB9=4,G9,0)</f>
        <v>0</v>
      </c>
      <c r="BG9" s="144">
        <f>IF(BB9=5,G9,0)</f>
        <v>0</v>
      </c>
      <c r="CA9" s="144">
        <v>12</v>
      </c>
      <c r="CB9" s="144">
        <v>0</v>
      </c>
      <c r="CC9" s="167"/>
      <c r="CD9" s="167"/>
    </row>
    <row r="10" spans="1:82" ht="22.5">
      <c r="A10" s="168">
        <v>3</v>
      </c>
      <c r="B10" s="169" t="s">
        <v>95</v>
      </c>
      <c r="C10" s="170" t="s">
        <v>96</v>
      </c>
      <c r="D10" s="171" t="s">
        <v>92</v>
      </c>
      <c r="E10" s="172">
        <v>1</v>
      </c>
      <c r="F10" s="172"/>
      <c r="G10" s="173">
        <f>E10*F10</f>
        <v>0</v>
      </c>
      <c r="H10" s="174">
        <v>0</v>
      </c>
      <c r="I10" s="174">
        <f>E10*H10</f>
        <v>0</v>
      </c>
      <c r="J10" s="174">
        <v>0</v>
      </c>
      <c r="K10" s="174">
        <f>E10*J10</f>
        <v>0</v>
      </c>
      <c r="Q10" s="167">
        <v>2</v>
      </c>
      <c r="AA10" s="144">
        <v>12</v>
      </c>
      <c r="AB10" s="144">
        <v>0</v>
      </c>
      <c r="AC10" s="144">
        <v>42</v>
      </c>
      <c r="BB10" s="144">
        <v>1</v>
      </c>
      <c r="BC10" s="144">
        <f>IF(BB10=1,G10,0)</f>
        <v>0</v>
      </c>
      <c r="BD10" s="144">
        <f>IF(BB10=2,G10,0)</f>
        <v>0</v>
      </c>
      <c r="BE10" s="144">
        <f>IF(BB10=3,G10,0)</f>
        <v>0</v>
      </c>
      <c r="BF10" s="144">
        <f>IF(BB10=4,G10,0)</f>
        <v>0</v>
      </c>
      <c r="BG10" s="144">
        <f>IF(BB10=5,G10,0)</f>
        <v>0</v>
      </c>
      <c r="CA10" s="144">
        <v>12</v>
      </c>
      <c r="CB10" s="144">
        <v>0</v>
      </c>
      <c r="CC10" s="167"/>
      <c r="CD10" s="167"/>
    </row>
    <row r="11" spans="1:82" ht="22.5">
      <c r="A11" s="168">
        <v>4</v>
      </c>
      <c r="B11" s="169" t="s">
        <v>97</v>
      </c>
      <c r="C11" s="170" t="s">
        <v>98</v>
      </c>
      <c r="D11" s="171" t="s">
        <v>92</v>
      </c>
      <c r="E11" s="172">
        <v>1</v>
      </c>
      <c r="F11" s="172"/>
      <c r="G11" s="173">
        <f>E11*F11</f>
        <v>0</v>
      </c>
      <c r="H11" s="174">
        <v>0</v>
      </c>
      <c r="I11" s="174">
        <f>E11*H11</f>
        <v>0</v>
      </c>
      <c r="J11" s="174">
        <v>0</v>
      </c>
      <c r="K11" s="174">
        <f>E11*J11</f>
        <v>0</v>
      </c>
      <c r="Q11" s="167">
        <v>2</v>
      </c>
      <c r="AA11" s="144">
        <v>12</v>
      </c>
      <c r="AB11" s="144">
        <v>0</v>
      </c>
      <c r="AC11" s="144">
        <v>43</v>
      </c>
      <c r="BB11" s="144">
        <v>1</v>
      </c>
      <c r="BC11" s="144">
        <f>IF(BB11=1,G11,0)</f>
        <v>0</v>
      </c>
      <c r="BD11" s="144">
        <f>IF(BB11=2,G11,0)</f>
        <v>0</v>
      </c>
      <c r="BE11" s="144">
        <f>IF(BB11=3,G11,0)</f>
        <v>0</v>
      </c>
      <c r="BF11" s="144">
        <f>IF(BB11=4,G11,0)</f>
        <v>0</v>
      </c>
      <c r="BG11" s="144">
        <f>IF(BB11=5,G11,0)</f>
        <v>0</v>
      </c>
      <c r="CA11" s="144">
        <v>12</v>
      </c>
      <c r="CB11" s="144">
        <v>0</v>
      </c>
      <c r="CC11" s="167"/>
      <c r="CD11" s="167"/>
    </row>
    <row r="12" spans="1:82">
      <c r="A12" s="184"/>
      <c r="B12" s="185" t="s">
        <v>81</v>
      </c>
      <c r="C12" s="186" t="str">
        <f>CONCATENATE(B7," ",C7)</f>
        <v>0 Přípravné a pomocné práce</v>
      </c>
      <c r="D12" s="187"/>
      <c r="E12" s="188"/>
      <c r="F12" s="189"/>
      <c r="G12" s="190">
        <f>SUM(G7:G11)</f>
        <v>0</v>
      </c>
      <c r="H12" s="191"/>
      <c r="I12" s="192">
        <f>SUM(I7:I11)</f>
        <v>0</v>
      </c>
      <c r="J12" s="191"/>
      <c r="K12" s="192">
        <f>SUM(K7:K11)</f>
        <v>0</v>
      </c>
      <c r="Q12" s="167">
        <v>4</v>
      </c>
      <c r="BC12" s="193">
        <f>SUM(BC7:BC11)</f>
        <v>0</v>
      </c>
      <c r="BD12" s="193">
        <f>SUM(BD7:BD11)</f>
        <v>0</v>
      </c>
      <c r="BE12" s="193">
        <f>SUM(BE7:BE11)</f>
        <v>0</v>
      </c>
      <c r="BF12" s="193">
        <f>SUM(BF7:BF11)</f>
        <v>0</v>
      </c>
      <c r="BG12" s="193">
        <f>SUM(BG7:BG11)</f>
        <v>0</v>
      </c>
    </row>
    <row r="13" spans="1:82">
      <c r="A13" s="159" t="s">
        <v>78</v>
      </c>
      <c r="B13" s="160" t="s">
        <v>79</v>
      </c>
      <c r="C13" s="161" t="s">
        <v>80</v>
      </c>
      <c r="D13" s="162"/>
      <c r="E13" s="163"/>
      <c r="F13" s="163"/>
      <c r="G13" s="164"/>
      <c r="H13" s="165"/>
      <c r="I13" s="166"/>
      <c r="J13" s="165"/>
      <c r="K13" s="166"/>
      <c r="Q13" s="167">
        <v>1</v>
      </c>
    </row>
    <row r="14" spans="1:82">
      <c r="A14" s="168">
        <v>5</v>
      </c>
      <c r="B14" s="169" t="s">
        <v>99</v>
      </c>
      <c r="C14" s="170" t="s">
        <v>100</v>
      </c>
      <c r="D14" s="171" t="s">
        <v>86</v>
      </c>
      <c r="E14" s="172">
        <v>143.30000000000001</v>
      </c>
      <c r="F14" s="172"/>
      <c r="G14" s="173">
        <f t="shared" ref="G14:G21" si="0">E14*F14</f>
        <v>0</v>
      </c>
      <c r="H14" s="174">
        <v>0</v>
      </c>
      <c r="I14" s="174">
        <f t="shared" ref="I14:I21" si="1">E14*H14</f>
        <v>0</v>
      </c>
      <c r="J14" s="174">
        <v>-0.45</v>
      </c>
      <c r="K14" s="174">
        <f t="shared" ref="K14:K21" si="2">E14*J14</f>
        <v>-64.485000000000014</v>
      </c>
      <c r="Q14" s="167">
        <v>2</v>
      </c>
      <c r="AA14" s="144">
        <v>1</v>
      </c>
      <c r="AB14" s="144">
        <v>1</v>
      </c>
      <c r="AC14" s="144">
        <v>1</v>
      </c>
      <c r="BB14" s="144">
        <v>1</v>
      </c>
      <c r="BC14" s="144">
        <f t="shared" ref="BC14:BC21" si="3">IF(BB14=1,G14,0)</f>
        <v>0</v>
      </c>
      <c r="BD14" s="144">
        <f t="shared" ref="BD14:BD21" si="4">IF(BB14=2,G14,0)</f>
        <v>0</v>
      </c>
      <c r="BE14" s="144">
        <f t="shared" ref="BE14:BE21" si="5">IF(BB14=3,G14,0)</f>
        <v>0</v>
      </c>
      <c r="BF14" s="144">
        <f t="shared" ref="BF14:BF21" si="6">IF(BB14=4,G14,0)</f>
        <v>0</v>
      </c>
      <c r="BG14" s="144">
        <f t="shared" ref="BG14:BG21" si="7">IF(BB14=5,G14,0)</f>
        <v>0</v>
      </c>
      <c r="CA14" s="144">
        <v>1</v>
      </c>
      <c r="CB14" s="144">
        <v>1</v>
      </c>
      <c r="CC14" s="167"/>
      <c r="CD14" s="167"/>
    </row>
    <row r="15" spans="1:82">
      <c r="A15" s="168">
        <v>6</v>
      </c>
      <c r="B15" s="169" t="s">
        <v>101</v>
      </c>
      <c r="C15" s="170" t="s">
        <v>102</v>
      </c>
      <c r="D15" s="171" t="s">
        <v>103</v>
      </c>
      <c r="E15" s="172">
        <v>294</v>
      </c>
      <c r="F15" s="172"/>
      <c r="G15" s="173">
        <f t="shared" si="0"/>
        <v>0</v>
      </c>
      <c r="H15" s="174">
        <v>0</v>
      </c>
      <c r="I15" s="174">
        <f t="shared" si="1"/>
        <v>0</v>
      </c>
      <c r="J15" s="174">
        <v>-0.14499999999999999</v>
      </c>
      <c r="K15" s="174">
        <f t="shared" si="2"/>
        <v>-42.629999999999995</v>
      </c>
      <c r="Q15" s="167">
        <v>2</v>
      </c>
      <c r="AA15" s="144">
        <v>1</v>
      </c>
      <c r="AB15" s="144">
        <v>1</v>
      </c>
      <c r="AC15" s="144">
        <v>1</v>
      </c>
      <c r="BB15" s="144">
        <v>1</v>
      </c>
      <c r="BC15" s="144">
        <f t="shared" si="3"/>
        <v>0</v>
      </c>
      <c r="BD15" s="144">
        <f t="shared" si="4"/>
        <v>0</v>
      </c>
      <c r="BE15" s="144">
        <f t="shared" si="5"/>
        <v>0</v>
      </c>
      <c r="BF15" s="144">
        <f t="shared" si="6"/>
        <v>0</v>
      </c>
      <c r="BG15" s="144">
        <f t="shared" si="7"/>
        <v>0</v>
      </c>
      <c r="CA15" s="144">
        <v>1</v>
      </c>
      <c r="CB15" s="144">
        <v>1</v>
      </c>
      <c r="CC15" s="167"/>
      <c r="CD15" s="167"/>
    </row>
    <row r="16" spans="1:82">
      <c r="A16" s="168">
        <v>7</v>
      </c>
      <c r="B16" s="169" t="s">
        <v>104</v>
      </c>
      <c r="C16" s="170" t="s">
        <v>105</v>
      </c>
      <c r="D16" s="171" t="s">
        <v>106</v>
      </c>
      <c r="E16" s="172">
        <v>621</v>
      </c>
      <c r="F16" s="172"/>
      <c r="G16" s="173">
        <f t="shared" si="0"/>
        <v>0</v>
      </c>
      <c r="H16" s="174">
        <v>0</v>
      </c>
      <c r="I16" s="174">
        <f t="shared" si="1"/>
        <v>0</v>
      </c>
      <c r="J16" s="174">
        <v>0</v>
      </c>
      <c r="K16" s="174">
        <f t="shared" si="2"/>
        <v>0</v>
      </c>
      <c r="Q16" s="167">
        <v>2</v>
      </c>
      <c r="AA16" s="144">
        <v>1</v>
      </c>
      <c r="AB16" s="144">
        <v>1</v>
      </c>
      <c r="AC16" s="144">
        <v>1</v>
      </c>
      <c r="BB16" s="144">
        <v>1</v>
      </c>
      <c r="BC16" s="144">
        <f t="shared" si="3"/>
        <v>0</v>
      </c>
      <c r="BD16" s="144">
        <f t="shared" si="4"/>
        <v>0</v>
      </c>
      <c r="BE16" s="144">
        <f t="shared" si="5"/>
        <v>0</v>
      </c>
      <c r="BF16" s="144">
        <f t="shared" si="6"/>
        <v>0</v>
      </c>
      <c r="BG16" s="144">
        <f t="shared" si="7"/>
        <v>0</v>
      </c>
      <c r="CA16" s="144">
        <v>1</v>
      </c>
      <c r="CB16" s="144">
        <v>1</v>
      </c>
      <c r="CC16" s="167"/>
      <c r="CD16" s="167"/>
    </row>
    <row r="17" spans="1:82">
      <c r="A17" s="168">
        <v>8</v>
      </c>
      <c r="B17" s="169" t="s">
        <v>107</v>
      </c>
      <c r="C17" s="170" t="s">
        <v>108</v>
      </c>
      <c r="D17" s="171" t="s">
        <v>106</v>
      </c>
      <c r="E17" s="172">
        <v>659.4</v>
      </c>
      <c r="F17" s="172"/>
      <c r="G17" s="173">
        <f t="shared" si="0"/>
        <v>0</v>
      </c>
      <c r="H17" s="174">
        <v>0</v>
      </c>
      <c r="I17" s="174">
        <f t="shared" si="1"/>
        <v>0</v>
      </c>
      <c r="J17" s="174">
        <v>0</v>
      </c>
      <c r="K17" s="174">
        <f t="shared" si="2"/>
        <v>0</v>
      </c>
      <c r="Q17" s="167">
        <v>2</v>
      </c>
      <c r="AA17" s="144">
        <v>1</v>
      </c>
      <c r="AB17" s="144">
        <v>1</v>
      </c>
      <c r="AC17" s="144">
        <v>1</v>
      </c>
      <c r="BB17" s="144">
        <v>1</v>
      </c>
      <c r="BC17" s="144">
        <f t="shared" si="3"/>
        <v>0</v>
      </c>
      <c r="BD17" s="144">
        <f t="shared" si="4"/>
        <v>0</v>
      </c>
      <c r="BE17" s="144">
        <f t="shared" si="5"/>
        <v>0</v>
      </c>
      <c r="BF17" s="144">
        <f t="shared" si="6"/>
        <v>0</v>
      </c>
      <c r="BG17" s="144">
        <f t="shared" si="7"/>
        <v>0</v>
      </c>
      <c r="CA17" s="144">
        <v>1</v>
      </c>
      <c r="CB17" s="144">
        <v>1</v>
      </c>
      <c r="CC17" s="167"/>
      <c r="CD17" s="167"/>
    </row>
    <row r="18" spans="1:82">
      <c r="A18" s="168">
        <v>9</v>
      </c>
      <c r="B18" s="169" t="s">
        <v>109</v>
      </c>
      <c r="C18" s="170" t="s">
        <v>110</v>
      </c>
      <c r="D18" s="171" t="s">
        <v>106</v>
      </c>
      <c r="E18" s="172">
        <v>659.4</v>
      </c>
      <c r="F18" s="172"/>
      <c r="G18" s="173">
        <f t="shared" si="0"/>
        <v>0</v>
      </c>
      <c r="H18" s="174">
        <v>0</v>
      </c>
      <c r="I18" s="174">
        <f t="shared" si="1"/>
        <v>0</v>
      </c>
      <c r="J18" s="174">
        <v>0</v>
      </c>
      <c r="K18" s="174">
        <f t="shared" si="2"/>
        <v>0</v>
      </c>
      <c r="Q18" s="167">
        <v>2</v>
      </c>
      <c r="AA18" s="144">
        <v>1</v>
      </c>
      <c r="AB18" s="144">
        <v>1</v>
      </c>
      <c r="AC18" s="144">
        <v>1</v>
      </c>
      <c r="BB18" s="144">
        <v>1</v>
      </c>
      <c r="BC18" s="144">
        <f t="shared" si="3"/>
        <v>0</v>
      </c>
      <c r="BD18" s="144">
        <f t="shared" si="4"/>
        <v>0</v>
      </c>
      <c r="BE18" s="144">
        <f t="shared" si="5"/>
        <v>0</v>
      </c>
      <c r="BF18" s="144">
        <f t="shared" si="6"/>
        <v>0</v>
      </c>
      <c r="BG18" s="144">
        <f t="shared" si="7"/>
        <v>0</v>
      </c>
      <c r="CA18" s="144">
        <v>1</v>
      </c>
      <c r="CB18" s="144">
        <v>1</v>
      </c>
      <c r="CC18" s="167"/>
      <c r="CD18" s="167"/>
    </row>
    <row r="19" spans="1:82">
      <c r="A19" s="168">
        <v>10</v>
      </c>
      <c r="B19" s="169" t="s">
        <v>111</v>
      </c>
      <c r="C19" s="170" t="s">
        <v>112</v>
      </c>
      <c r="D19" s="171" t="s">
        <v>106</v>
      </c>
      <c r="E19" s="172">
        <v>11.3</v>
      </c>
      <c r="F19" s="172"/>
      <c r="G19" s="173">
        <f t="shared" si="0"/>
        <v>0</v>
      </c>
      <c r="H19" s="174">
        <v>0</v>
      </c>
      <c r="I19" s="174">
        <f t="shared" si="1"/>
        <v>0</v>
      </c>
      <c r="J19" s="174">
        <v>0</v>
      </c>
      <c r="K19" s="174">
        <f t="shared" si="2"/>
        <v>0</v>
      </c>
      <c r="Q19" s="167">
        <v>2</v>
      </c>
      <c r="AA19" s="144">
        <v>1</v>
      </c>
      <c r="AB19" s="144">
        <v>1</v>
      </c>
      <c r="AC19" s="144">
        <v>1</v>
      </c>
      <c r="BB19" s="144">
        <v>1</v>
      </c>
      <c r="BC19" s="144">
        <f t="shared" si="3"/>
        <v>0</v>
      </c>
      <c r="BD19" s="144">
        <f t="shared" si="4"/>
        <v>0</v>
      </c>
      <c r="BE19" s="144">
        <f t="shared" si="5"/>
        <v>0</v>
      </c>
      <c r="BF19" s="144">
        <f t="shared" si="6"/>
        <v>0</v>
      </c>
      <c r="BG19" s="144">
        <f t="shared" si="7"/>
        <v>0</v>
      </c>
      <c r="CA19" s="144">
        <v>1</v>
      </c>
      <c r="CB19" s="144">
        <v>1</v>
      </c>
      <c r="CC19" s="167"/>
      <c r="CD19" s="167"/>
    </row>
    <row r="20" spans="1:82">
      <c r="A20" s="168">
        <v>11</v>
      </c>
      <c r="B20" s="169" t="s">
        <v>113</v>
      </c>
      <c r="C20" s="170" t="s">
        <v>114</v>
      </c>
      <c r="D20" s="171" t="s">
        <v>106</v>
      </c>
      <c r="E20" s="172">
        <v>11.3</v>
      </c>
      <c r="F20" s="172"/>
      <c r="G20" s="173">
        <f t="shared" si="0"/>
        <v>0</v>
      </c>
      <c r="H20" s="174">
        <v>0</v>
      </c>
      <c r="I20" s="174">
        <f t="shared" si="1"/>
        <v>0</v>
      </c>
      <c r="J20" s="174">
        <v>0</v>
      </c>
      <c r="K20" s="174">
        <f t="shared" si="2"/>
        <v>0</v>
      </c>
      <c r="Q20" s="167">
        <v>2</v>
      </c>
      <c r="AA20" s="144">
        <v>1</v>
      </c>
      <c r="AB20" s="144">
        <v>1</v>
      </c>
      <c r="AC20" s="144">
        <v>1</v>
      </c>
      <c r="BB20" s="144">
        <v>1</v>
      </c>
      <c r="BC20" s="144">
        <f t="shared" si="3"/>
        <v>0</v>
      </c>
      <c r="BD20" s="144">
        <f t="shared" si="4"/>
        <v>0</v>
      </c>
      <c r="BE20" s="144">
        <f t="shared" si="5"/>
        <v>0</v>
      </c>
      <c r="BF20" s="144">
        <f t="shared" si="6"/>
        <v>0</v>
      </c>
      <c r="BG20" s="144">
        <f t="shared" si="7"/>
        <v>0</v>
      </c>
      <c r="CA20" s="144">
        <v>1</v>
      </c>
      <c r="CB20" s="144">
        <v>1</v>
      </c>
      <c r="CC20" s="167"/>
      <c r="CD20" s="167"/>
    </row>
    <row r="21" spans="1:82">
      <c r="A21" s="168">
        <v>12</v>
      </c>
      <c r="B21" s="169" t="s">
        <v>115</v>
      </c>
      <c r="C21" s="170" t="s">
        <v>116</v>
      </c>
      <c r="D21" s="171" t="s">
        <v>106</v>
      </c>
      <c r="E21" s="172">
        <v>1299.5</v>
      </c>
      <c r="F21" s="172"/>
      <c r="G21" s="173">
        <f t="shared" si="0"/>
        <v>0</v>
      </c>
      <c r="H21" s="174">
        <v>0</v>
      </c>
      <c r="I21" s="174">
        <f t="shared" si="1"/>
        <v>0</v>
      </c>
      <c r="J21" s="174">
        <v>0</v>
      </c>
      <c r="K21" s="174">
        <f t="shared" si="2"/>
        <v>0</v>
      </c>
      <c r="Q21" s="167">
        <v>2</v>
      </c>
      <c r="AA21" s="144">
        <v>1</v>
      </c>
      <c r="AB21" s="144">
        <v>1</v>
      </c>
      <c r="AC21" s="144">
        <v>1</v>
      </c>
      <c r="BB21" s="144">
        <v>1</v>
      </c>
      <c r="BC21" s="144">
        <f t="shared" si="3"/>
        <v>0</v>
      </c>
      <c r="BD21" s="144">
        <f t="shared" si="4"/>
        <v>0</v>
      </c>
      <c r="BE21" s="144">
        <f t="shared" si="5"/>
        <v>0</v>
      </c>
      <c r="BF21" s="144">
        <f t="shared" si="6"/>
        <v>0</v>
      </c>
      <c r="BG21" s="144">
        <f t="shared" si="7"/>
        <v>0</v>
      </c>
      <c r="CA21" s="144">
        <v>1</v>
      </c>
      <c r="CB21" s="144">
        <v>1</v>
      </c>
      <c r="CC21" s="167"/>
      <c r="CD21" s="167"/>
    </row>
    <row r="22" spans="1:82">
      <c r="A22" s="175"/>
      <c r="B22" s="176"/>
      <c r="C22" s="229" t="s">
        <v>117</v>
      </c>
      <c r="D22" s="230"/>
      <c r="E22" s="179">
        <v>677.9</v>
      </c>
      <c r="F22" s="180"/>
      <c r="G22" s="181"/>
      <c r="H22" s="182"/>
      <c r="I22" s="183"/>
      <c r="J22" s="182"/>
      <c r="K22" s="183"/>
      <c r="M22" s="178" t="s">
        <v>117</v>
      </c>
      <c r="O22" s="178"/>
      <c r="Q22" s="167"/>
    </row>
    <row r="23" spans="1:82">
      <c r="A23" s="175"/>
      <c r="B23" s="176"/>
      <c r="C23" s="229" t="s">
        <v>118</v>
      </c>
      <c r="D23" s="230"/>
      <c r="E23" s="179">
        <v>621.6</v>
      </c>
      <c r="F23" s="180"/>
      <c r="G23" s="181"/>
      <c r="H23" s="182"/>
      <c r="I23" s="183"/>
      <c r="J23" s="182"/>
      <c r="K23" s="183"/>
      <c r="M23" s="178" t="s">
        <v>118</v>
      </c>
      <c r="O23" s="178"/>
      <c r="Q23" s="167"/>
    </row>
    <row r="24" spans="1:82">
      <c r="A24" s="168">
        <v>13</v>
      </c>
      <c r="B24" s="169" t="s">
        <v>119</v>
      </c>
      <c r="C24" s="170" t="s">
        <v>120</v>
      </c>
      <c r="D24" s="171" t="s">
        <v>106</v>
      </c>
      <c r="E24" s="172">
        <v>537.17999999999995</v>
      </c>
      <c r="F24" s="172"/>
      <c r="G24" s="173">
        <f t="shared" ref="G24:G29" si="8">E24*F24</f>
        <v>0</v>
      </c>
      <c r="H24" s="174">
        <v>0</v>
      </c>
      <c r="I24" s="174">
        <f t="shared" ref="I24:I29" si="9">E24*H24</f>
        <v>0</v>
      </c>
      <c r="J24" s="174">
        <v>0</v>
      </c>
      <c r="K24" s="174">
        <f t="shared" ref="K24:K29" si="10">E24*J24</f>
        <v>0</v>
      </c>
      <c r="Q24" s="167">
        <v>2</v>
      </c>
      <c r="AA24" s="144">
        <v>1</v>
      </c>
      <c r="AB24" s="144">
        <v>1</v>
      </c>
      <c r="AC24" s="144">
        <v>1</v>
      </c>
      <c r="BB24" s="144">
        <v>1</v>
      </c>
      <c r="BC24" s="144">
        <f t="shared" ref="BC24:BC29" si="11">IF(BB24=1,G24,0)</f>
        <v>0</v>
      </c>
      <c r="BD24" s="144">
        <f t="shared" ref="BD24:BD29" si="12">IF(BB24=2,G24,0)</f>
        <v>0</v>
      </c>
      <c r="BE24" s="144">
        <f t="shared" ref="BE24:BE29" si="13">IF(BB24=3,G24,0)</f>
        <v>0</v>
      </c>
      <c r="BF24" s="144">
        <f t="shared" ref="BF24:BF29" si="14">IF(BB24=4,G24,0)</f>
        <v>0</v>
      </c>
      <c r="BG24" s="144">
        <f t="shared" ref="BG24:BG29" si="15">IF(BB24=5,G24,0)</f>
        <v>0</v>
      </c>
      <c r="CA24" s="144">
        <v>1</v>
      </c>
      <c r="CB24" s="144">
        <v>1</v>
      </c>
      <c r="CC24" s="167"/>
      <c r="CD24" s="167"/>
    </row>
    <row r="25" spans="1:82">
      <c r="A25" s="168">
        <v>14</v>
      </c>
      <c r="B25" s="169" t="s">
        <v>121</v>
      </c>
      <c r="C25" s="170" t="s">
        <v>122</v>
      </c>
      <c r="D25" s="171" t="s">
        <v>86</v>
      </c>
      <c r="E25" s="172">
        <v>1233</v>
      </c>
      <c r="F25" s="172"/>
      <c r="G25" s="173">
        <f t="shared" si="8"/>
        <v>0</v>
      </c>
      <c r="H25" s="174">
        <v>0</v>
      </c>
      <c r="I25" s="174">
        <f t="shared" si="9"/>
        <v>0</v>
      </c>
      <c r="J25" s="174">
        <v>0</v>
      </c>
      <c r="K25" s="174">
        <f t="shared" si="10"/>
        <v>0</v>
      </c>
      <c r="Q25" s="167">
        <v>2</v>
      </c>
      <c r="AA25" s="144">
        <v>1</v>
      </c>
      <c r="AB25" s="144">
        <v>1</v>
      </c>
      <c r="AC25" s="144">
        <v>1</v>
      </c>
      <c r="BB25" s="144">
        <v>1</v>
      </c>
      <c r="BC25" s="144">
        <f t="shared" si="11"/>
        <v>0</v>
      </c>
      <c r="BD25" s="144">
        <f t="shared" si="12"/>
        <v>0</v>
      </c>
      <c r="BE25" s="144">
        <f t="shared" si="13"/>
        <v>0</v>
      </c>
      <c r="BF25" s="144">
        <f t="shared" si="14"/>
        <v>0</v>
      </c>
      <c r="BG25" s="144">
        <f t="shared" si="15"/>
        <v>0</v>
      </c>
      <c r="CA25" s="144">
        <v>1</v>
      </c>
      <c r="CB25" s="144">
        <v>1</v>
      </c>
      <c r="CC25" s="167"/>
      <c r="CD25" s="167"/>
    </row>
    <row r="26" spans="1:82">
      <c r="A26" s="168">
        <v>15</v>
      </c>
      <c r="B26" s="169" t="s">
        <v>123</v>
      </c>
      <c r="C26" s="170" t="s">
        <v>124</v>
      </c>
      <c r="D26" s="171" t="s">
        <v>86</v>
      </c>
      <c r="E26" s="172">
        <v>1233</v>
      </c>
      <c r="F26" s="172"/>
      <c r="G26" s="173">
        <f t="shared" si="8"/>
        <v>0</v>
      </c>
      <c r="H26" s="174">
        <v>0</v>
      </c>
      <c r="I26" s="174">
        <f t="shared" si="9"/>
        <v>0</v>
      </c>
      <c r="J26" s="174">
        <v>0</v>
      </c>
      <c r="K26" s="174">
        <f t="shared" si="10"/>
        <v>0</v>
      </c>
      <c r="Q26" s="167">
        <v>2</v>
      </c>
      <c r="AA26" s="144">
        <v>1</v>
      </c>
      <c r="AB26" s="144">
        <v>1</v>
      </c>
      <c r="AC26" s="144">
        <v>1</v>
      </c>
      <c r="BB26" s="144">
        <v>1</v>
      </c>
      <c r="BC26" s="144">
        <f t="shared" si="11"/>
        <v>0</v>
      </c>
      <c r="BD26" s="144">
        <f t="shared" si="12"/>
        <v>0</v>
      </c>
      <c r="BE26" s="144">
        <f t="shared" si="13"/>
        <v>0</v>
      </c>
      <c r="BF26" s="144">
        <f t="shared" si="14"/>
        <v>0</v>
      </c>
      <c r="BG26" s="144">
        <f t="shared" si="15"/>
        <v>0</v>
      </c>
      <c r="CA26" s="144">
        <v>1</v>
      </c>
      <c r="CB26" s="144">
        <v>1</v>
      </c>
      <c r="CC26" s="167"/>
      <c r="CD26" s="167"/>
    </row>
    <row r="27" spans="1:82">
      <c r="A27" s="168">
        <v>16</v>
      </c>
      <c r="B27" s="169" t="s">
        <v>125</v>
      </c>
      <c r="C27" s="170" t="s">
        <v>126</v>
      </c>
      <c r="D27" s="171" t="s">
        <v>86</v>
      </c>
      <c r="E27" s="172">
        <v>237.24</v>
      </c>
      <c r="F27" s="172"/>
      <c r="G27" s="173">
        <f t="shared" si="8"/>
        <v>0</v>
      </c>
      <c r="H27" s="174">
        <v>0</v>
      </c>
      <c r="I27" s="174">
        <f t="shared" si="9"/>
        <v>0</v>
      </c>
      <c r="J27" s="174">
        <v>0</v>
      </c>
      <c r="K27" s="174">
        <f t="shared" si="10"/>
        <v>0</v>
      </c>
      <c r="Q27" s="167">
        <v>2</v>
      </c>
      <c r="AA27" s="144">
        <v>1</v>
      </c>
      <c r="AB27" s="144">
        <v>1</v>
      </c>
      <c r="AC27" s="144">
        <v>1</v>
      </c>
      <c r="BB27" s="144">
        <v>1</v>
      </c>
      <c r="BC27" s="144">
        <f t="shared" si="11"/>
        <v>0</v>
      </c>
      <c r="BD27" s="144">
        <f t="shared" si="12"/>
        <v>0</v>
      </c>
      <c r="BE27" s="144">
        <f t="shared" si="13"/>
        <v>0</v>
      </c>
      <c r="BF27" s="144">
        <f t="shared" si="14"/>
        <v>0</v>
      </c>
      <c r="BG27" s="144">
        <f t="shared" si="15"/>
        <v>0</v>
      </c>
      <c r="CA27" s="144">
        <v>1</v>
      </c>
      <c r="CB27" s="144">
        <v>1</v>
      </c>
      <c r="CC27" s="167"/>
      <c r="CD27" s="167"/>
    </row>
    <row r="28" spans="1:82">
      <c r="A28" s="168">
        <v>17</v>
      </c>
      <c r="B28" s="169" t="s">
        <v>127</v>
      </c>
      <c r="C28" s="170" t="s">
        <v>128</v>
      </c>
      <c r="D28" s="171" t="s">
        <v>86</v>
      </c>
      <c r="E28" s="172">
        <v>2104.6999999999998</v>
      </c>
      <c r="F28" s="172"/>
      <c r="G28" s="173">
        <f t="shared" si="8"/>
        <v>0</v>
      </c>
      <c r="H28" s="174">
        <v>0</v>
      </c>
      <c r="I28" s="174">
        <f t="shared" si="9"/>
        <v>0</v>
      </c>
      <c r="J28" s="174">
        <v>0</v>
      </c>
      <c r="K28" s="174">
        <f t="shared" si="10"/>
        <v>0</v>
      </c>
      <c r="Q28" s="167">
        <v>2</v>
      </c>
      <c r="AA28" s="144">
        <v>1</v>
      </c>
      <c r="AB28" s="144">
        <v>1</v>
      </c>
      <c r="AC28" s="144">
        <v>1</v>
      </c>
      <c r="BB28" s="144">
        <v>1</v>
      </c>
      <c r="BC28" s="144">
        <f t="shared" si="11"/>
        <v>0</v>
      </c>
      <c r="BD28" s="144">
        <f t="shared" si="12"/>
        <v>0</v>
      </c>
      <c r="BE28" s="144">
        <f t="shared" si="13"/>
        <v>0</v>
      </c>
      <c r="BF28" s="144">
        <f t="shared" si="14"/>
        <v>0</v>
      </c>
      <c r="BG28" s="144">
        <f t="shared" si="15"/>
        <v>0</v>
      </c>
      <c r="CA28" s="144">
        <v>1</v>
      </c>
      <c r="CB28" s="144">
        <v>1</v>
      </c>
      <c r="CC28" s="167"/>
      <c r="CD28" s="167"/>
    </row>
    <row r="29" spans="1:82">
      <c r="A29" s="168">
        <v>18</v>
      </c>
      <c r="B29" s="169" t="s">
        <v>129</v>
      </c>
      <c r="C29" s="170" t="s">
        <v>130</v>
      </c>
      <c r="D29" s="171" t="s">
        <v>131</v>
      </c>
      <c r="E29" s="172">
        <v>123</v>
      </c>
      <c r="F29" s="172"/>
      <c r="G29" s="173">
        <f t="shared" si="8"/>
        <v>0</v>
      </c>
      <c r="H29" s="174">
        <v>1E-3</v>
      </c>
      <c r="I29" s="174">
        <f t="shared" si="9"/>
        <v>0.123</v>
      </c>
      <c r="J29" s="174">
        <v>0</v>
      </c>
      <c r="K29" s="174">
        <f t="shared" si="10"/>
        <v>0</v>
      </c>
      <c r="Q29" s="167">
        <v>2</v>
      </c>
      <c r="AA29" s="144">
        <v>3</v>
      </c>
      <c r="AB29" s="144">
        <v>1</v>
      </c>
      <c r="AC29" s="144">
        <v>572400</v>
      </c>
      <c r="BB29" s="144">
        <v>1</v>
      </c>
      <c r="BC29" s="144">
        <f t="shared" si="11"/>
        <v>0</v>
      </c>
      <c r="BD29" s="144">
        <f t="shared" si="12"/>
        <v>0</v>
      </c>
      <c r="BE29" s="144">
        <f t="shared" si="13"/>
        <v>0</v>
      </c>
      <c r="BF29" s="144">
        <f t="shared" si="14"/>
        <v>0</v>
      </c>
      <c r="BG29" s="144">
        <f t="shared" si="15"/>
        <v>0</v>
      </c>
      <c r="CA29" s="144">
        <v>3</v>
      </c>
      <c r="CB29" s="144">
        <v>1</v>
      </c>
      <c r="CC29" s="167"/>
      <c r="CD29" s="167"/>
    </row>
    <row r="30" spans="1:82">
      <c r="A30" s="184"/>
      <c r="B30" s="185" t="s">
        <v>81</v>
      </c>
      <c r="C30" s="186" t="str">
        <f>CONCATENATE(B13," ",C13)</f>
        <v>1 Zemní práce</v>
      </c>
      <c r="D30" s="187"/>
      <c r="E30" s="188"/>
      <c r="F30" s="189"/>
      <c r="G30" s="190">
        <f>SUM(G13:G29)</f>
        <v>0</v>
      </c>
      <c r="H30" s="191"/>
      <c r="I30" s="192">
        <f>SUM(I13:I29)</f>
        <v>0.123</v>
      </c>
      <c r="J30" s="191"/>
      <c r="K30" s="192">
        <f>SUM(K13:K29)</f>
        <v>-107.11500000000001</v>
      </c>
      <c r="Q30" s="167">
        <v>4</v>
      </c>
      <c r="BC30" s="193">
        <f>SUM(BC13:BC29)</f>
        <v>0</v>
      </c>
      <c r="BD30" s="193">
        <f>SUM(BD13:BD29)</f>
        <v>0</v>
      </c>
      <c r="BE30" s="193">
        <f>SUM(BE13:BE29)</f>
        <v>0</v>
      </c>
      <c r="BF30" s="193">
        <f>SUM(BF13:BF29)</f>
        <v>0</v>
      </c>
      <c r="BG30" s="193">
        <f>SUM(BG13:BG29)</f>
        <v>0</v>
      </c>
    </row>
    <row r="31" spans="1:82">
      <c r="A31" s="159" t="s">
        <v>78</v>
      </c>
      <c r="B31" s="160" t="s">
        <v>132</v>
      </c>
      <c r="C31" s="161" t="s">
        <v>133</v>
      </c>
      <c r="D31" s="162"/>
      <c r="E31" s="163"/>
      <c r="F31" s="163"/>
      <c r="G31" s="164"/>
      <c r="H31" s="165"/>
      <c r="I31" s="166"/>
      <c r="J31" s="165"/>
      <c r="K31" s="166"/>
      <c r="Q31" s="167">
        <v>1</v>
      </c>
    </row>
    <row r="32" spans="1:82">
      <c r="A32" s="168">
        <v>19</v>
      </c>
      <c r="B32" s="169" t="s">
        <v>134</v>
      </c>
      <c r="C32" s="170" t="s">
        <v>135</v>
      </c>
      <c r="D32" s="171" t="s">
        <v>86</v>
      </c>
      <c r="E32" s="172">
        <v>714</v>
      </c>
      <c r="F32" s="172"/>
      <c r="G32" s="173">
        <f>E32*F32</f>
        <v>0</v>
      </c>
      <c r="H32" s="174">
        <v>3.0000000000000001E-5</v>
      </c>
      <c r="I32" s="174">
        <f>E32*H32</f>
        <v>2.1420000000000002E-2</v>
      </c>
      <c r="J32" s="174">
        <v>0</v>
      </c>
      <c r="K32" s="174">
        <f>E32*J32</f>
        <v>0</v>
      </c>
      <c r="Q32" s="167">
        <v>2</v>
      </c>
      <c r="AA32" s="144">
        <v>1</v>
      </c>
      <c r="AB32" s="144">
        <v>1</v>
      </c>
      <c r="AC32" s="144">
        <v>1</v>
      </c>
      <c r="BB32" s="144">
        <v>1</v>
      </c>
      <c r="BC32" s="144">
        <f>IF(BB32=1,G32,0)</f>
        <v>0</v>
      </c>
      <c r="BD32" s="144">
        <f>IF(BB32=2,G32,0)</f>
        <v>0</v>
      </c>
      <c r="BE32" s="144">
        <f>IF(BB32=3,G32,0)</f>
        <v>0</v>
      </c>
      <c r="BF32" s="144">
        <f>IF(BB32=4,G32,0)</f>
        <v>0</v>
      </c>
      <c r="BG32" s="144">
        <f>IF(BB32=5,G32,0)</f>
        <v>0</v>
      </c>
      <c r="CA32" s="144">
        <v>1</v>
      </c>
      <c r="CB32" s="144">
        <v>1</v>
      </c>
      <c r="CC32" s="167"/>
      <c r="CD32" s="167"/>
    </row>
    <row r="33" spans="1:82">
      <c r="A33" s="168">
        <v>20</v>
      </c>
      <c r="B33" s="169" t="s">
        <v>136</v>
      </c>
      <c r="C33" s="170" t="s">
        <v>137</v>
      </c>
      <c r="D33" s="171" t="s">
        <v>86</v>
      </c>
      <c r="E33" s="172">
        <v>714</v>
      </c>
      <c r="F33" s="172"/>
      <c r="G33" s="173">
        <f>E33*F33</f>
        <v>0</v>
      </c>
      <c r="H33" s="174">
        <v>2.2000000000000001E-4</v>
      </c>
      <c r="I33" s="174">
        <f>E33*H33</f>
        <v>0.15708</v>
      </c>
      <c r="J33" s="174">
        <v>0</v>
      </c>
      <c r="K33" s="174">
        <f>E33*J33</f>
        <v>0</v>
      </c>
      <c r="Q33" s="167">
        <v>2</v>
      </c>
      <c r="AA33" s="144">
        <v>3</v>
      </c>
      <c r="AB33" s="144">
        <v>1</v>
      </c>
      <c r="AC33" s="144">
        <v>67352024</v>
      </c>
      <c r="BB33" s="144">
        <v>1</v>
      </c>
      <c r="BC33" s="144">
        <f>IF(BB33=1,G33,0)</f>
        <v>0</v>
      </c>
      <c r="BD33" s="144">
        <f>IF(BB33=2,G33,0)</f>
        <v>0</v>
      </c>
      <c r="BE33" s="144">
        <f>IF(BB33=3,G33,0)</f>
        <v>0</v>
      </c>
      <c r="BF33" s="144">
        <f>IF(BB33=4,G33,0)</f>
        <v>0</v>
      </c>
      <c r="BG33" s="144">
        <f>IF(BB33=5,G33,0)</f>
        <v>0</v>
      </c>
      <c r="CA33" s="144">
        <v>3</v>
      </c>
      <c r="CB33" s="144">
        <v>1</v>
      </c>
      <c r="CC33" s="167"/>
      <c r="CD33" s="167"/>
    </row>
    <row r="34" spans="1:82">
      <c r="A34" s="184"/>
      <c r="B34" s="185" t="s">
        <v>81</v>
      </c>
      <c r="C34" s="186" t="str">
        <f>CONCATENATE(B31," ",C31)</f>
        <v>2 Základy a zvláštní zakládání</v>
      </c>
      <c r="D34" s="187"/>
      <c r="E34" s="188"/>
      <c r="F34" s="189"/>
      <c r="G34" s="190">
        <f>SUM(G31:G33)</f>
        <v>0</v>
      </c>
      <c r="H34" s="191"/>
      <c r="I34" s="192">
        <f>SUM(I31:I33)</f>
        <v>0.17849999999999999</v>
      </c>
      <c r="J34" s="191"/>
      <c r="K34" s="192">
        <f>SUM(K31:K33)</f>
        <v>0</v>
      </c>
      <c r="Q34" s="167">
        <v>4</v>
      </c>
      <c r="BC34" s="193">
        <f>SUM(BC31:BC33)</f>
        <v>0</v>
      </c>
      <c r="BD34" s="193">
        <f>SUM(BD31:BD33)</f>
        <v>0</v>
      </c>
      <c r="BE34" s="193">
        <f>SUM(BE31:BE33)</f>
        <v>0</v>
      </c>
      <c r="BF34" s="193">
        <f>SUM(BF31:BF33)</f>
        <v>0</v>
      </c>
      <c r="BG34" s="193">
        <f>SUM(BG31:BG33)</f>
        <v>0</v>
      </c>
    </row>
    <row r="35" spans="1:82">
      <c r="A35" s="159" t="s">
        <v>78</v>
      </c>
      <c r="B35" s="160" t="s">
        <v>138</v>
      </c>
      <c r="C35" s="161" t="s">
        <v>139</v>
      </c>
      <c r="D35" s="162"/>
      <c r="E35" s="163"/>
      <c r="F35" s="163"/>
      <c r="G35" s="164"/>
      <c r="H35" s="165"/>
      <c r="I35" s="166"/>
      <c r="J35" s="165"/>
      <c r="K35" s="166"/>
      <c r="Q35" s="167">
        <v>1</v>
      </c>
    </row>
    <row r="36" spans="1:82">
      <c r="A36" s="168">
        <v>21</v>
      </c>
      <c r="B36" s="169" t="s">
        <v>140</v>
      </c>
      <c r="C36" s="170" t="s">
        <v>141</v>
      </c>
      <c r="D36" s="171" t="s">
        <v>86</v>
      </c>
      <c r="E36" s="172">
        <v>1334.7</v>
      </c>
      <c r="F36" s="172"/>
      <c r="G36" s="173">
        <f>E36*F36</f>
        <v>0</v>
      </c>
      <c r="H36" s="174">
        <v>0.39900000000000002</v>
      </c>
      <c r="I36" s="174">
        <f>E36*H36</f>
        <v>532.5453</v>
      </c>
      <c r="J36" s="174">
        <v>0</v>
      </c>
      <c r="K36" s="174">
        <f>E36*J36</f>
        <v>0</v>
      </c>
      <c r="Q36" s="167">
        <v>2</v>
      </c>
      <c r="AA36" s="144">
        <v>1</v>
      </c>
      <c r="AB36" s="144">
        <v>1</v>
      </c>
      <c r="AC36" s="144">
        <v>1</v>
      </c>
      <c r="BB36" s="144">
        <v>1</v>
      </c>
      <c r="BC36" s="144">
        <f>IF(BB36=1,G36,0)</f>
        <v>0</v>
      </c>
      <c r="BD36" s="144">
        <f>IF(BB36=2,G36,0)</f>
        <v>0</v>
      </c>
      <c r="BE36" s="144">
        <f>IF(BB36=3,G36,0)</f>
        <v>0</v>
      </c>
      <c r="BF36" s="144">
        <f>IF(BB36=4,G36,0)</f>
        <v>0</v>
      </c>
      <c r="BG36" s="144">
        <f>IF(BB36=5,G36,0)</f>
        <v>0</v>
      </c>
      <c r="CA36" s="144">
        <v>1</v>
      </c>
      <c r="CB36" s="144">
        <v>1</v>
      </c>
      <c r="CC36" s="167"/>
      <c r="CD36" s="167"/>
    </row>
    <row r="37" spans="1:82" ht="22.5">
      <c r="A37" s="175"/>
      <c r="B37" s="176"/>
      <c r="C37" s="231" t="s">
        <v>142</v>
      </c>
      <c r="D37" s="232"/>
      <c r="E37" s="232"/>
      <c r="F37" s="232"/>
      <c r="G37" s="233"/>
      <c r="H37" s="177"/>
      <c r="I37" s="177"/>
      <c r="J37" s="177"/>
      <c r="K37" s="177"/>
      <c r="L37" s="178" t="s">
        <v>142</v>
      </c>
      <c r="N37" s="178"/>
      <c r="Q37" s="167">
        <v>3</v>
      </c>
    </row>
    <row r="38" spans="1:82">
      <c r="A38" s="168">
        <v>22</v>
      </c>
      <c r="B38" s="169" t="s">
        <v>143</v>
      </c>
      <c r="C38" s="170" t="s">
        <v>144</v>
      </c>
      <c r="D38" s="171" t="s">
        <v>86</v>
      </c>
      <c r="E38" s="172">
        <v>378.45</v>
      </c>
      <c r="F38" s="172"/>
      <c r="G38" s="173">
        <f t="shared" ref="G38:G45" si="16">E38*F38</f>
        <v>0</v>
      </c>
      <c r="H38" s="174">
        <v>0.28000000000000003</v>
      </c>
      <c r="I38" s="174">
        <f t="shared" ref="I38:I45" si="17">E38*H38</f>
        <v>105.96600000000001</v>
      </c>
      <c r="J38" s="174">
        <v>0</v>
      </c>
      <c r="K38" s="174">
        <f t="shared" ref="K38:K45" si="18">E38*J38</f>
        <v>0</v>
      </c>
      <c r="Q38" s="167">
        <v>2</v>
      </c>
      <c r="AA38" s="144">
        <v>1</v>
      </c>
      <c r="AB38" s="144">
        <v>1</v>
      </c>
      <c r="AC38" s="144">
        <v>1</v>
      </c>
      <c r="BB38" s="144">
        <v>1</v>
      </c>
      <c r="BC38" s="144">
        <f t="shared" ref="BC38:BC45" si="19">IF(BB38=1,G38,0)</f>
        <v>0</v>
      </c>
      <c r="BD38" s="144">
        <f t="shared" ref="BD38:BD45" si="20">IF(BB38=2,G38,0)</f>
        <v>0</v>
      </c>
      <c r="BE38" s="144">
        <f t="shared" ref="BE38:BE45" si="21">IF(BB38=3,G38,0)</f>
        <v>0</v>
      </c>
      <c r="BF38" s="144">
        <f t="shared" ref="BF38:BF45" si="22">IF(BB38=4,G38,0)</f>
        <v>0</v>
      </c>
      <c r="BG38" s="144">
        <f t="shared" ref="BG38:BG45" si="23">IF(BB38=5,G38,0)</f>
        <v>0</v>
      </c>
      <c r="CA38" s="144">
        <v>1</v>
      </c>
      <c r="CB38" s="144">
        <v>1</v>
      </c>
      <c r="CC38" s="167"/>
      <c r="CD38" s="167"/>
    </row>
    <row r="39" spans="1:82">
      <c r="A39" s="168">
        <v>23</v>
      </c>
      <c r="B39" s="169" t="s">
        <v>145</v>
      </c>
      <c r="C39" s="170" t="s">
        <v>146</v>
      </c>
      <c r="D39" s="171" t="s">
        <v>86</v>
      </c>
      <c r="E39" s="172">
        <v>1334.7</v>
      </c>
      <c r="F39" s="172"/>
      <c r="G39" s="173">
        <f t="shared" si="16"/>
        <v>0</v>
      </c>
      <c r="H39" s="174">
        <v>0.371</v>
      </c>
      <c r="I39" s="174">
        <f t="shared" si="17"/>
        <v>495.1737</v>
      </c>
      <c r="J39" s="174">
        <v>0</v>
      </c>
      <c r="K39" s="174">
        <f t="shared" si="18"/>
        <v>0</v>
      </c>
      <c r="Q39" s="167">
        <v>2</v>
      </c>
      <c r="AA39" s="144">
        <v>1</v>
      </c>
      <c r="AB39" s="144">
        <v>1</v>
      </c>
      <c r="AC39" s="144">
        <v>1</v>
      </c>
      <c r="BB39" s="144">
        <v>1</v>
      </c>
      <c r="BC39" s="144">
        <f t="shared" si="19"/>
        <v>0</v>
      </c>
      <c r="BD39" s="144">
        <f t="shared" si="20"/>
        <v>0</v>
      </c>
      <c r="BE39" s="144">
        <f t="shared" si="21"/>
        <v>0</v>
      </c>
      <c r="BF39" s="144">
        <f t="shared" si="22"/>
        <v>0</v>
      </c>
      <c r="BG39" s="144">
        <f t="shared" si="23"/>
        <v>0</v>
      </c>
      <c r="CA39" s="144">
        <v>1</v>
      </c>
      <c r="CB39" s="144">
        <v>1</v>
      </c>
      <c r="CC39" s="167"/>
      <c r="CD39" s="167"/>
    </row>
    <row r="40" spans="1:82">
      <c r="A40" s="168">
        <v>24</v>
      </c>
      <c r="B40" s="169" t="s">
        <v>147</v>
      </c>
      <c r="C40" s="170" t="s">
        <v>148</v>
      </c>
      <c r="D40" s="171" t="s">
        <v>86</v>
      </c>
      <c r="E40" s="172">
        <v>1417.8</v>
      </c>
      <c r="F40" s="172"/>
      <c r="G40" s="173">
        <f t="shared" si="16"/>
        <v>0</v>
      </c>
      <c r="H40" s="174">
        <v>0.186</v>
      </c>
      <c r="I40" s="174">
        <f t="shared" si="17"/>
        <v>263.71080000000001</v>
      </c>
      <c r="J40" s="174">
        <v>0</v>
      </c>
      <c r="K40" s="174">
        <f t="shared" si="18"/>
        <v>0</v>
      </c>
      <c r="Q40" s="167">
        <v>2</v>
      </c>
      <c r="AA40" s="144">
        <v>1</v>
      </c>
      <c r="AB40" s="144">
        <v>1</v>
      </c>
      <c r="AC40" s="144">
        <v>1</v>
      </c>
      <c r="BB40" s="144">
        <v>1</v>
      </c>
      <c r="BC40" s="144">
        <f t="shared" si="19"/>
        <v>0</v>
      </c>
      <c r="BD40" s="144">
        <f t="shared" si="20"/>
        <v>0</v>
      </c>
      <c r="BE40" s="144">
        <f t="shared" si="21"/>
        <v>0</v>
      </c>
      <c r="BF40" s="144">
        <f t="shared" si="22"/>
        <v>0</v>
      </c>
      <c r="BG40" s="144">
        <f t="shared" si="23"/>
        <v>0</v>
      </c>
      <c r="CA40" s="144">
        <v>1</v>
      </c>
      <c r="CB40" s="144">
        <v>1</v>
      </c>
      <c r="CC40" s="167"/>
      <c r="CD40" s="167"/>
    </row>
    <row r="41" spans="1:82">
      <c r="A41" s="168">
        <v>25</v>
      </c>
      <c r="B41" s="169" t="s">
        <v>149</v>
      </c>
      <c r="C41" s="170" t="s">
        <v>150</v>
      </c>
      <c r="D41" s="171" t="s">
        <v>86</v>
      </c>
      <c r="E41" s="172">
        <v>324</v>
      </c>
      <c r="F41" s="172"/>
      <c r="G41" s="173">
        <f t="shared" si="16"/>
        <v>0</v>
      </c>
      <c r="H41" s="174">
        <v>0.183</v>
      </c>
      <c r="I41" s="174">
        <f t="shared" si="17"/>
        <v>59.292000000000002</v>
      </c>
      <c r="J41" s="174">
        <v>0</v>
      </c>
      <c r="K41" s="174">
        <f t="shared" si="18"/>
        <v>0</v>
      </c>
      <c r="Q41" s="167">
        <v>2</v>
      </c>
      <c r="AA41" s="144">
        <v>1</v>
      </c>
      <c r="AB41" s="144">
        <v>1</v>
      </c>
      <c r="AC41" s="144">
        <v>1</v>
      </c>
      <c r="BB41" s="144">
        <v>1</v>
      </c>
      <c r="BC41" s="144">
        <f t="shared" si="19"/>
        <v>0</v>
      </c>
      <c r="BD41" s="144">
        <f t="shared" si="20"/>
        <v>0</v>
      </c>
      <c r="BE41" s="144">
        <f t="shared" si="21"/>
        <v>0</v>
      </c>
      <c r="BF41" s="144">
        <f t="shared" si="22"/>
        <v>0</v>
      </c>
      <c r="BG41" s="144">
        <f t="shared" si="23"/>
        <v>0</v>
      </c>
      <c r="CA41" s="144">
        <v>1</v>
      </c>
      <c r="CB41" s="144">
        <v>1</v>
      </c>
      <c r="CC41" s="167"/>
      <c r="CD41" s="167"/>
    </row>
    <row r="42" spans="1:82">
      <c r="A42" s="168">
        <v>26</v>
      </c>
      <c r="B42" s="169" t="s">
        <v>151</v>
      </c>
      <c r="C42" s="170" t="s">
        <v>152</v>
      </c>
      <c r="D42" s="171" t="s">
        <v>153</v>
      </c>
      <c r="E42" s="172">
        <v>15</v>
      </c>
      <c r="F42" s="172"/>
      <c r="G42" s="173">
        <f t="shared" si="16"/>
        <v>0</v>
      </c>
      <c r="H42" s="174">
        <v>1.028</v>
      </c>
      <c r="I42" s="174">
        <f t="shared" si="17"/>
        <v>15.42</v>
      </c>
      <c r="J42" s="174">
        <v>0</v>
      </c>
      <c r="K42" s="174">
        <f t="shared" si="18"/>
        <v>0</v>
      </c>
      <c r="Q42" s="167">
        <v>2</v>
      </c>
      <c r="AA42" s="144">
        <v>1</v>
      </c>
      <c r="AB42" s="144">
        <v>1</v>
      </c>
      <c r="AC42" s="144">
        <v>1</v>
      </c>
      <c r="BB42" s="144">
        <v>1</v>
      </c>
      <c r="BC42" s="144">
        <f t="shared" si="19"/>
        <v>0</v>
      </c>
      <c r="BD42" s="144">
        <f t="shared" si="20"/>
        <v>0</v>
      </c>
      <c r="BE42" s="144">
        <f t="shared" si="21"/>
        <v>0</v>
      </c>
      <c r="BF42" s="144">
        <f t="shared" si="22"/>
        <v>0</v>
      </c>
      <c r="BG42" s="144">
        <f t="shared" si="23"/>
        <v>0</v>
      </c>
      <c r="CA42" s="144">
        <v>1</v>
      </c>
      <c r="CB42" s="144">
        <v>1</v>
      </c>
      <c r="CC42" s="167"/>
      <c r="CD42" s="167"/>
    </row>
    <row r="43" spans="1:82">
      <c r="A43" s="168">
        <v>27</v>
      </c>
      <c r="B43" s="169" t="s">
        <v>154</v>
      </c>
      <c r="C43" s="170" t="s">
        <v>155</v>
      </c>
      <c r="D43" s="171" t="s">
        <v>86</v>
      </c>
      <c r="E43" s="172">
        <v>1417.8</v>
      </c>
      <c r="F43" s="172"/>
      <c r="G43" s="173">
        <f t="shared" si="16"/>
        <v>0</v>
      </c>
      <c r="H43" s="174">
        <v>1E-3</v>
      </c>
      <c r="I43" s="174">
        <f t="shared" si="17"/>
        <v>1.4177999999999999</v>
      </c>
      <c r="J43" s="174">
        <v>0</v>
      </c>
      <c r="K43" s="174">
        <f t="shared" si="18"/>
        <v>0</v>
      </c>
      <c r="Q43" s="167">
        <v>2</v>
      </c>
      <c r="AA43" s="144">
        <v>1</v>
      </c>
      <c r="AB43" s="144">
        <v>1</v>
      </c>
      <c r="AC43" s="144">
        <v>1</v>
      </c>
      <c r="BB43" s="144">
        <v>1</v>
      </c>
      <c r="BC43" s="144">
        <f t="shared" si="19"/>
        <v>0</v>
      </c>
      <c r="BD43" s="144">
        <f t="shared" si="20"/>
        <v>0</v>
      </c>
      <c r="BE43" s="144">
        <f t="shared" si="21"/>
        <v>0</v>
      </c>
      <c r="BF43" s="144">
        <f t="shared" si="22"/>
        <v>0</v>
      </c>
      <c r="BG43" s="144">
        <f t="shared" si="23"/>
        <v>0</v>
      </c>
      <c r="CA43" s="144">
        <v>1</v>
      </c>
      <c r="CB43" s="144">
        <v>1</v>
      </c>
      <c r="CC43" s="167"/>
      <c r="CD43" s="167"/>
    </row>
    <row r="44" spans="1:82">
      <c r="A44" s="168">
        <v>28</v>
      </c>
      <c r="B44" s="169" t="s">
        <v>156</v>
      </c>
      <c r="C44" s="170" t="s">
        <v>157</v>
      </c>
      <c r="D44" s="171" t="s">
        <v>86</v>
      </c>
      <c r="E44" s="172">
        <v>1417.8</v>
      </c>
      <c r="F44" s="172"/>
      <c r="G44" s="173">
        <f t="shared" si="16"/>
        <v>0</v>
      </c>
      <c r="H44" s="174">
        <v>0.104</v>
      </c>
      <c r="I44" s="174">
        <f t="shared" si="17"/>
        <v>147.4512</v>
      </c>
      <c r="J44" s="174">
        <v>0</v>
      </c>
      <c r="K44" s="174">
        <f t="shared" si="18"/>
        <v>0</v>
      </c>
      <c r="Q44" s="167">
        <v>2</v>
      </c>
      <c r="AA44" s="144">
        <v>1</v>
      </c>
      <c r="AB44" s="144">
        <v>1</v>
      </c>
      <c r="AC44" s="144">
        <v>1</v>
      </c>
      <c r="BB44" s="144">
        <v>1</v>
      </c>
      <c r="BC44" s="144">
        <f t="shared" si="19"/>
        <v>0</v>
      </c>
      <c r="BD44" s="144">
        <f t="shared" si="20"/>
        <v>0</v>
      </c>
      <c r="BE44" s="144">
        <f t="shared" si="21"/>
        <v>0</v>
      </c>
      <c r="BF44" s="144">
        <f t="shared" si="22"/>
        <v>0</v>
      </c>
      <c r="BG44" s="144">
        <f t="shared" si="23"/>
        <v>0</v>
      </c>
      <c r="CA44" s="144">
        <v>1</v>
      </c>
      <c r="CB44" s="144">
        <v>1</v>
      </c>
      <c r="CC44" s="167"/>
      <c r="CD44" s="167"/>
    </row>
    <row r="45" spans="1:82">
      <c r="A45" s="168">
        <v>29</v>
      </c>
      <c r="B45" s="169" t="s">
        <v>158</v>
      </c>
      <c r="C45" s="170" t="s">
        <v>159</v>
      </c>
      <c r="D45" s="171" t="s">
        <v>86</v>
      </c>
      <c r="E45" s="172">
        <v>473.48</v>
      </c>
      <c r="F45" s="172"/>
      <c r="G45" s="173">
        <f t="shared" si="16"/>
        <v>0</v>
      </c>
      <c r="H45" s="174">
        <v>7.3899999999999993E-2</v>
      </c>
      <c r="I45" s="174">
        <f t="shared" si="17"/>
        <v>34.990172000000001</v>
      </c>
      <c r="J45" s="174">
        <v>0</v>
      </c>
      <c r="K45" s="174">
        <f t="shared" si="18"/>
        <v>0</v>
      </c>
      <c r="Q45" s="167">
        <v>2</v>
      </c>
      <c r="AA45" s="144">
        <v>1</v>
      </c>
      <c r="AB45" s="144">
        <v>1</v>
      </c>
      <c r="AC45" s="144">
        <v>1</v>
      </c>
      <c r="BB45" s="144">
        <v>1</v>
      </c>
      <c r="BC45" s="144">
        <f t="shared" si="19"/>
        <v>0</v>
      </c>
      <c r="BD45" s="144">
        <f t="shared" si="20"/>
        <v>0</v>
      </c>
      <c r="BE45" s="144">
        <f t="shared" si="21"/>
        <v>0</v>
      </c>
      <c r="BF45" s="144">
        <f t="shared" si="22"/>
        <v>0</v>
      </c>
      <c r="BG45" s="144">
        <f t="shared" si="23"/>
        <v>0</v>
      </c>
      <c r="CA45" s="144">
        <v>1</v>
      </c>
      <c r="CB45" s="144">
        <v>1</v>
      </c>
      <c r="CC45" s="167"/>
      <c r="CD45" s="167"/>
    </row>
    <row r="46" spans="1:82" ht="33.75">
      <c r="A46" s="175"/>
      <c r="B46" s="176"/>
      <c r="C46" s="231" t="s">
        <v>160</v>
      </c>
      <c r="D46" s="232"/>
      <c r="E46" s="232"/>
      <c r="F46" s="232"/>
      <c r="G46" s="233"/>
      <c r="H46" s="177"/>
      <c r="I46" s="177"/>
      <c r="J46" s="177"/>
      <c r="K46" s="177"/>
      <c r="L46" s="178" t="s">
        <v>160</v>
      </c>
      <c r="N46" s="178"/>
      <c r="Q46" s="167">
        <v>3</v>
      </c>
    </row>
    <row r="47" spans="1:82">
      <c r="A47" s="175"/>
      <c r="B47" s="176"/>
      <c r="C47" s="231"/>
      <c r="D47" s="232"/>
      <c r="E47" s="232"/>
      <c r="F47" s="232"/>
      <c r="G47" s="233"/>
      <c r="H47" s="177"/>
      <c r="I47" s="177"/>
      <c r="J47" s="177"/>
      <c r="K47" s="177"/>
      <c r="L47" s="178"/>
      <c r="N47" s="178"/>
      <c r="Q47" s="167">
        <v>3</v>
      </c>
    </row>
    <row r="48" spans="1:82">
      <c r="A48" s="175"/>
      <c r="B48" s="176"/>
      <c r="C48" s="229" t="s">
        <v>161</v>
      </c>
      <c r="D48" s="230"/>
      <c r="E48" s="179">
        <v>46.95</v>
      </c>
      <c r="F48" s="180"/>
      <c r="G48" s="181"/>
      <c r="H48" s="182"/>
      <c r="I48" s="183"/>
      <c r="J48" s="182"/>
      <c r="K48" s="183"/>
      <c r="M48" s="178" t="s">
        <v>161</v>
      </c>
      <c r="O48" s="178"/>
      <c r="Q48" s="167"/>
    </row>
    <row r="49" spans="1:82">
      <c r="A49" s="175"/>
      <c r="B49" s="176"/>
      <c r="C49" s="229" t="s">
        <v>162</v>
      </c>
      <c r="D49" s="230"/>
      <c r="E49" s="179">
        <v>38.024999999999999</v>
      </c>
      <c r="F49" s="180"/>
      <c r="G49" s="181"/>
      <c r="H49" s="182"/>
      <c r="I49" s="183"/>
      <c r="J49" s="182"/>
      <c r="K49" s="183"/>
      <c r="M49" s="178" t="s">
        <v>162</v>
      </c>
      <c r="O49" s="178"/>
      <c r="Q49" s="167"/>
    </row>
    <row r="50" spans="1:82">
      <c r="A50" s="175"/>
      <c r="B50" s="176"/>
      <c r="C50" s="229" t="s">
        <v>163</v>
      </c>
      <c r="D50" s="230"/>
      <c r="E50" s="179">
        <v>37.35</v>
      </c>
      <c r="F50" s="180"/>
      <c r="G50" s="181"/>
      <c r="H50" s="182"/>
      <c r="I50" s="183"/>
      <c r="J50" s="182"/>
      <c r="K50" s="183"/>
      <c r="M50" s="178" t="s">
        <v>163</v>
      </c>
      <c r="O50" s="178"/>
      <c r="Q50" s="167"/>
    </row>
    <row r="51" spans="1:82">
      <c r="A51" s="175"/>
      <c r="B51" s="176"/>
      <c r="C51" s="229" t="s">
        <v>164</v>
      </c>
      <c r="D51" s="230"/>
      <c r="E51" s="179">
        <v>38.299999999999997</v>
      </c>
      <c r="F51" s="180"/>
      <c r="G51" s="181"/>
      <c r="H51" s="182"/>
      <c r="I51" s="183"/>
      <c r="J51" s="182"/>
      <c r="K51" s="183"/>
      <c r="M51" s="178" t="s">
        <v>164</v>
      </c>
      <c r="O51" s="178"/>
      <c r="Q51" s="167"/>
    </row>
    <row r="52" spans="1:82">
      <c r="A52" s="175"/>
      <c r="B52" s="176"/>
      <c r="C52" s="229" t="s">
        <v>165</v>
      </c>
      <c r="D52" s="230"/>
      <c r="E52" s="179">
        <v>43.47</v>
      </c>
      <c r="F52" s="180"/>
      <c r="G52" s="181"/>
      <c r="H52" s="182"/>
      <c r="I52" s="183"/>
      <c r="J52" s="182"/>
      <c r="K52" s="183"/>
      <c r="M52" s="178" t="s">
        <v>165</v>
      </c>
      <c r="O52" s="178"/>
      <c r="Q52" s="167"/>
    </row>
    <row r="53" spans="1:82">
      <c r="A53" s="175"/>
      <c r="B53" s="176"/>
      <c r="C53" s="229" t="s">
        <v>166</v>
      </c>
      <c r="D53" s="230"/>
      <c r="E53" s="179">
        <v>45.98</v>
      </c>
      <c r="F53" s="180"/>
      <c r="G53" s="181"/>
      <c r="H53" s="182"/>
      <c r="I53" s="183"/>
      <c r="J53" s="182"/>
      <c r="K53" s="183"/>
      <c r="M53" s="178" t="s">
        <v>166</v>
      </c>
      <c r="O53" s="178"/>
      <c r="Q53" s="167"/>
    </row>
    <row r="54" spans="1:82">
      <c r="A54" s="175"/>
      <c r="B54" s="176"/>
      <c r="C54" s="229" t="s">
        <v>167</v>
      </c>
      <c r="D54" s="230"/>
      <c r="E54" s="179">
        <v>29.75</v>
      </c>
      <c r="F54" s="180"/>
      <c r="G54" s="181"/>
      <c r="H54" s="182"/>
      <c r="I54" s="183"/>
      <c r="J54" s="182"/>
      <c r="K54" s="183"/>
      <c r="M54" s="178" t="s">
        <v>167</v>
      </c>
      <c r="O54" s="178"/>
      <c r="Q54" s="167"/>
    </row>
    <row r="55" spans="1:82">
      <c r="A55" s="175"/>
      <c r="B55" s="176"/>
      <c r="C55" s="229" t="s">
        <v>168</v>
      </c>
      <c r="D55" s="230"/>
      <c r="E55" s="179">
        <v>48.84</v>
      </c>
      <c r="F55" s="180"/>
      <c r="G55" s="181"/>
      <c r="H55" s="182"/>
      <c r="I55" s="183"/>
      <c r="J55" s="182"/>
      <c r="K55" s="183"/>
      <c r="M55" s="178" t="s">
        <v>168</v>
      </c>
      <c r="O55" s="178"/>
      <c r="Q55" s="167"/>
    </row>
    <row r="56" spans="1:82">
      <c r="A56" s="175"/>
      <c r="B56" s="176"/>
      <c r="C56" s="229" t="s">
        <v>169</v>
      </c>
      <c r="D56" s="230"/>
      <c r="E56" s="179">
        <v>36.375</v>
      </c>
      <c r="F56" s="180"/>
      <c r="G56" s="181"/>
      <c r="H56" s="182"/>
      <c r="I56" s="183"/>
      <c r="J56" s="182"/>
      <c r="K56" s="183"/>
      <c r="M56" s="178" t="s">
        <v>169</v>
      </c>
      <c r="O56" s="178"/>
      <c r="Q56" s="167"/>
    </row>
    <row r="57" spans="1:82">
      <c r="A57" s="175"/>
      <c r="B57" s="176"/>
      <c r="C57" s="229" t="s">
        <v>170</v>
      </c>
      <c r="D57" s="230"/>
      <c r="E57" s="179">
        <v>39.075000000000003</v>
      </c>
      <c r="F57" s="180"/>
      <c r="G57" s="181"/>
      <c r="H57" s="182"/>
      <c r="I57" s="183"/>
      <c r="J57" s="182"/>
      <c r="K57" s="183"/>
      <c r="M57" s="178" t="s">
        <v>170</v>
      </c>
      <c r="O57" s="178"/>
      <c r="Q57" s="167"/>
    </row>
    <row r="58" spans="1:82">
      <c r="A58" s="175"/>
      <c r="B58" s="176"/>
      <c r="C58" s="229" t="s">
        <v>171</v>
      </c>
      <c r="D58" s="230"/>
      <c r="E58" s="179">
        <v>27.364999999999998</v>
      </c>
      <c r="F58" s="180"/>
      <c r="G58" s="181"/>
      <c r="H58" s="182"/>
      <c r="I58" s="183"/>
      <c r="J58" s="182"/>
      <c r="K58" s="183"/>
      <c r="M58" s="178" t="s">
        <v>171</v>
      </c>
      <c r="O58" s="178"/>
      <c r="Q58" s="167"/>
    </row>
    <row r="59" spans="1:82">
      <c r="A59" s="175"/>
      <c r="B59" s="176"/>
      <c r="C59" s="229" t="s">
        <v>172</v>
      </c>
      <c r="D59" s="230"/>
      <c r="E59" s="179">
        <v>42</v>
      </c>
      <c r="F59" s="180"/>
      <c r="G59" s="181"/>
      <c r="H59" s="182"/>
      <c r="I59" s="183"/>
      <c r="J59" s="182"/>
      <c r="K59" s="183"/>
      <c r="M59" s="178" t="s">
        <v>172</v>
      </c>
      <c r="O59" s="178"/>
      <c r="Q59" s="167"/>
    </row>
    <row r="60" spans="1:82">
      <c r="A60" s="168">
        <v>30</v>
      </c>
      <c r="B60" s="169" t="s">
        <v>173</v>
      </c>
      <c r="C60" s="170" t="s">
        <v>174</v>
      </c>
      <c r="D60" s="171" t="s">
        <v>86</v>
      </c>
      <c r="E60" s="172">
        <v>1241</v>
      </c>
      <c r="F60" s="172"/>
      <c r="G60" s="173">
        <f>E60*F60</f>
        <v>0</v>
      </c>
      <c r="H60" s="174">
        <v>0.57699999999999996</v>
      </c>
      <c r="I60" s="174">
        <f>E60*H60</f>
        <v>716.0569999999999</v>
      </c>
      <c r="J60" s="174">
        <v>0</v>
      </c>
      <c r="K60" s="174">
        <f>E60*J60</f>
        <v>0</v>
      </c>
      <c r="Q60" s="167">
        <v>2</v>
      </c>
      <c r="AA60" s="144">
        <v>12</v>
      </c>
      <c r="AB60" s="144">
        <v>0</v>
      </c>
      <c r="AC60" s="144">
        <v>44</v>
      </c>
      <c r="BB60" s="144">
        <v>1</v>
      </c>
      <c r="BC60" s="144">
        <f>IF(BB60=1,G60,0)</f>
        <v>0</v>
      </c>
      <c r="BD60" s="144">
        <f>IF(BB60=2,G60,0)</f>
        <v>0</v>
      </c>
      <c r="BE60" s="144">
        <f>IF(BB60=3,G60,0)</f>
        <v>0</v>
      </c>
      <c r="BF60" s="144">
        <f>IF(BB60=4,G60,0)</f>
        <v>0</v>
      </c>
      <c r="BG60" s="144">
        <f>IF(BB60=5,G60,0)</f>
        <v>0</v>
      </c>
      <c r="CA60" s="144">
        <v>12</v>
      </c>
      <c r="CB60" s="144">
        <v>0</v>
      </c>
      <c r="CC60" s="167"/>
      <c r="CD60" s="167"/>
    </row>
    <row r="61" spans="1:82">
      <c r="A61" s="168">
        <v>31</v>
      </c>
      <c r="B61" s="169" t="s">
        <v>175</v>
      </c>
      <c r="C61" s="170" t="s">
        <v>176</v>
      </c>
      <c r="D61" s="171" t="s">
        <v>86</v>
      </c>
      <c r="E61" s="172">
        <v>444</v>
      </c>
      <c r="F61" s="172"/>
      <c r="G61" s="173">
        <f>E61*F61</f>
        <v>0</v>
      </c>
      <c r="H61" s="174">
        <v>0.17280000000000001</v>
      </c>
      <c r="I61" s="174">
        <f>E61*H61</f>
        <v>76.723200000000006</v>
      </c>
      <c r="J61" s="174">
        <v>0</v>
      </c>
      <c r="K61" s="174">
        <f>E61*J61</f>
        <v>0</v>
      </c>
      <c r="Q61" s="167">
        <v>2</v>
      </c>
      <c r="AA61" s="144">
        <v>3</v>
      </c>
      <c r="AB61" s="144">
        <v>1</v>
      </c>
      <c r="AC61" s="144">
        <v>59245030</v>
      </c>
      <c r="BB61" s="144">
        <v>1</v>
      </c>
      <c r="BC61" s="144">
        <f>IF(BB61=1,G61,0)</f>
        <v>0</v>
      </c>
      <c r="BD61" s="144">
        <f>IF(BB61=2,G61,0)</f>
        <v>0</v>
      </c>
      <c r="BE61" s="144">
        <f>IF(BB61=3,G61,0)</f>
        <v>0</v>
      </c>
      <c r="BF61" s="144">
        <f>IF(BB61=4,G61,0)</f>
        <v>0</v>
      </c>
      <c r="BG61" s="144">
        <f>IF(BB61=5,G61,0)</f>
        <v>0</v>
      </c>
      <c r="CA61" s="144">
        <v>3</v>
      </c>
      <c r="CB61" s="144">
        <v>1</v>
      </c>
      <c r="CC61" s="167"/>
      <c r="CD61" s="167"/>
    </row>
    <row r="62" spans="1:82">
      <c r="A62" s="168">
        <v>32</v>
      </c>
      <c r="B62" s="169" t="s">
        <v>177</v>
      </c>
      <c r="C62" s="170" t="s">
        <v>178</v>
      </c>
      <c r="D62" s="171" t="s">
        <v>86</v>
      </c>
      <c r="E62" s="172">
        <v>44</v>
      </c>
      <c r="F62" s="172"/>
      <c r="G62" s="173">
        <f>E62*F62</f>
        <v>0</v>
      </c>
      <c r="H62" s="174">
        <v>0.17599999999999999</v>
      </c>
      <c r="I62" s="174">
        <f>E62*H62</f>
        <v>7.7439999999999998</v>
      </c>
      <c r="J62" s="174">
        <v>0</v>
      </c>
      <c r="K62" s="174">
        <f>E62*J62</f>
        <v>0</v>
      </c>
      <c r="Q62" s="167">
        <v>2</v>
      </c>
      <c r="AA62" s="144">
        <v>3</v>
      </c>
      <c r="AB62" s="144">
        <v>1</v>
      </c>
      <c r="AC62" s="144">
        <v>59245266</v>
      </c>
      <c r="BB62" s="144">
        <v>1</v>
      </c>
      <c r="BC62" s="144">
        <f>IF(BB62=1,G62,0)</f>
        <v>0</v>
      </c>
      <c r="BD62" s="144">
        <f>IF(BB62=2,G62,0)</f>
        <v>0</v>
      </c>
      <c r="BE62" s="144">
        <f>IF(BB62=3,G62,0)</f>
        <v>0</v>
      </c>
      <c r="BF62" s="144">
        <f>IF(BB62=4,G62,0)</f>
        <v>0</v>
      </c>
      <c r="BG62" s="144">
        <f>IF(BB62=5,G62,0)</f>
        <v>0</v>
      </c>
      <c r="CA62" s="144">
        <v>3</v>
      </c>
      <c r="CB62" s="144">
        <v>1</v>
      </c>
      <c r="CC62" s="167"/>
      <c r="CD62" s="167"/>
    </row>
    <row r="63" spans="1:82">
      <c r="A63" s="184"/>
      <c r="B63" s="185" t="s">
        <v>81</v>
      </c>
      <c r="C63" s="186" t="str">
        <f>CONCATENATE(B35," ",C35)</f>
        <v>5 Komunikace</v>
      </c>
      <c r="D63" s="187"/>
      <c r="E63" s="188"/>
      <c r="F63" s="189"/>
      <c r="G63" s="190">
        <f>SUM(G35:G62)</f>
        <v>0</v>
      </c>
      <c r="H63" s="191"/>
      <c r="I63" s="192">
        <f>SUM(I35:I62)</f>
        <v>2456.491172</v>
      </c>
      <c r="J63" s="191"/>
      <c r="K63" s="192">
        <f>SUM(K35:K62)</f>
        <v>0</v>
      </c>
      <c r="Q63" s="167">
        <v>4</v>
      </c>
      <c r="BC63" s="193">
        <f>SUM(BC35:BC62)</f>
        <v>0</v>
      </c>
      <c r="BD63" s="193">
        <f>SUM(BD35:BD62)</f>
        <v>0</v>
      </c>
      <c r="BE63" s="193">
        <f>SUM(BE35:BE62)</f>
        <v>0</v>
      </c>
      <c r="BF63" s="193">
        <f>SUM(BF35:BF62)</f>
        <v>0</v>
      </c>
      <c r="BG63" s="193">
        <f>SUM(BG35:BG62)</f>
        <v>0</v>
      </c>
    </row>
    <row r="64" spans="1:82">
      <c r="A64" s="159" t="s">
        <v>78</v>
      </c>
      <c r="B64" s="160" t="s">
        <v>179</v>
      </c>
      <c r="C64" s="161" t="s">
        <v>180</v>
      </c>
      <c r="D64" s="162"/>
      <c r="E64" s="163"/>
      <c r="F64" s="163"/>
      <c r="G64" s="164"/>
      <c r="H64" s="165"/>
      <c r="I64" s="166"/>
      <c r="J64" s="165"/>
      <c r="K64" s="166"/>
      <c r="Q64" s="167">
        <v>1</v>
      </c>
    </row>
    <row r="65" spans="1:82">
      <c r="A65" s="168">
        <v>33</v>
      </c>
      <c r="B65" s="169" t="s">
        <v>181</v>
      </c>
      <c r="C65" s="170" t="s">
        <v>182</v>
      </c>
      <c r="D65" s="171" t="s">
        <v>183</v>
      </c>
      <c r="E65" s="172">
        <v>5</v>
      </c>
      <c r="F65" s="172"/>
      <c r="G65" s="173">
        <f>E65*F65</f>
        <v>0</v>
      </c>
      <c r="H65" s="174">
        <v>0.42930000000000001</v>
      </c>
      <c r="I65" s="174">
        <f>E65*H65</f>
        <v>2.1465000000000001</v>
      </c>
      <c r="J65" s="174">
        <v>0</v>
      </c>
      <c r="K65" s="174">
        <f>E65*J65</f>
        <v>0</v>
      </c>
      <c r="Q65" s="167">
        <v>2</v>
      </c>
      <c r="AA65" s="144">
        <v>1</v>
      </c>
      <c r="AB65" s="144">
        <v>1</v>
      </c>
      <c r="AC65" s="144">
        <v>1</v>
      </c>
      <c r="BB65" s="144">
        <v>1</v>
      </c>
      <c r="BC65" s="144">
        <f>IF(BB65=1,G65,0)</f>
        <v>0</v>
      </c>
      <c r="BD65" s="144">
        <f>IF(BB65=2,G65,0)</f>
        <v>0</v>
      </c>
      <c r="BE65" s="144">
        <f>IF(BB65=3,G65,0)</f>
        <v>0</v>
      </c>
      <c r="BF65" s="144">
        <f>IF(BB65=4,G65,0)</f>
        <v>0</v>
      </c>
      <c r="BG65" s="144">
        <f>IF(BB65=5,G65,0)</f>
        <v>0</v>
      </c>
      <c r="CA65" s="144">
        <v>1</v>
      </c>
      <c r="CB65" s="144">
        <v>1</v>
      </c>
      <c r="CC65" s="167"/>
      <c r="CD65" s="167"/>
    </row>
    <row r="66" spans="1:82">
      <c r="A66" s="168">
        <v>34</v>
      </c>
      <c r="B66" s="169" t="s">
        <v>184</v>
      </c>
      <c r="C66" s="170" t="s">
        <v>185</v>
      </c>
      <c r="D66" s="171" t="s">
        <v>183</v>
      </c>
      <c r="E66" s="172">
        <v>2</v>
      </c>
      <c r="F66" s="172"/>
      <c r="G66" s="173">
        <f>E66*F66</f>
        <v>0</v>
      </c>
      <c r="H66" s="174">
        <v>0.31508000000000003</v>
      </c>
      <c r="I66" s="174">
        <f>E66*H66</f>
        <v>0.63016000000000005</v>
      </c>
      <c r="J66" s="174">
        <v>0</v>
      </c>
      <c r="K66" s="174">
        <f>E66*J66</f>
        <v>0</v>
      </c>
      <c r="Q66" s="167">
        <v>2</v>
      </c>
      <c r="AA66" s="144">
        <v>1</v>
      </c>
      <c r="AB66" s="144">
        <v>1</v>
      </c>
      <c r="AC66" s="144">
        <v>1</v>
      </c>
      <c r="BB66" s="144">
        <v>1</v>
      </c>
      <c r="BC66" s="144">
        <f>IF(BB66=1,G66,0)</f>
        <v>0</v>
      </c>
      <c r="BD66" s="144">
        <f>IF(BB66=2,G66,0)</f>
        <v>0</v>
      </c>
      <c r="BE66" s="144">
        <f>IF(BB66=3,G66,0)</f>
        <v>0</v>
      </c>
      <c r="BF66" s="144">
        <f>IF(BB66=4,G66,0)</f>
        <v>0</v>
      </c>
      <c r="BG66" s="144">
        <f>IF(BB66=5,G66,0)</f>
        <v>0</v>
      </c>
      <c r="CA66" s="144">
        <v>1</v>
      </c>
      <c r="CB66" s="144">
        <v>1</v>
      </c>
      <c r="CC66" s="167"/>
      <c r="CD66" s="167"/>
    </row>
    <row r="67" spans="1:82">
      <c r="A67" s="184"/>
      <c r="B67" s="185" t="s">
        <v>81</v>
      </c>
      <c r="C67" s="186" t="str">
        <f>CONCATENATE(B64," ",C64)</f>
        <v>8 Trubní vedení</v>
      </c>
      <c r="D67" s="187"/>
      <c r="E67" s="188"/>
      <c r="F67" s="189"/>
      <c r="G67" s="190">
        <f>SUM(G64:G66)</f>
        <v>0</v>
      </c>
      <c r="H67" s="191"/>
      <c r="I67" s="192">
        <f>SUM(I64:I66)</f>
        <v>2.7766600000000001</v>
      </c>
      <c r="J67" s="191"/>
      <c r="K67" s="192">
        <f>SUM(K64:K66)</f>
        <v>0</v>
      </c>
      <c r="Q67" s="167">
        <v>4</v>
      </c>
      <c r="BC67" s="193">
        <f>SUM(BC64:BC66)</f>
        <v>0</v>
      </c>
      <c r="BD67" s="193">
        <f>SUM(BD64:BD66)</f>
        <v>0</v>
      </c>
      <c r="BE67" s="193">
        <f>SUM(BE64:BE66)</f>
        <v>0</v>
      </c>
      <c r="BF67" s="193">
        <f>SUM(BF64:BF66)</f>
        <v>0</v>
      </c>
      <c r="BG67" s="193">
        <f>SUM(BG64:BG66)</f>
        <v>0</v>
      </c>
    </row>
    <row r="68" spans="1:82">
      <c r="A68" s="159" t="s">
        <v>78</v>
      </c>
      <c r="B68" s="160" t="s">
        <v>186</v>
      </c>
      <c r="C68" s="161" t="s">
        <v>187</v>
      </c>
      <c r="D68" s="162"/>
      <c r="E68" s="163"/>
      <c r="F68" s="163"/>
      <c r="G68" s="164"/>
      <c r="H68" s="165"/>
      <c r="I68" s="166"/>
      <c r="J68" s="165"/>
      <c r="K68" s="166"/>
      <c r="Q68" s="167">
        <v>1</v>
      </c>
    </row>
    <row r="69" spans="1:82">
      <c r="A69" s="168">
        <v>35</v>
      </c>
      <c r="B69" s="169" t="s">
        <v>188</v>
      </c>
      <c r="C69" s="170" t="s">
        <v>189</v>
      </c>
      <c r="D69" s="171" t="s">
        <v>106</v>
      </c>
      <c r="E69" s="172">
        <v>0.32</v>
      </c>
      <c r="F69" s="172"/>
      <c r="G69" s="173">
        <f t="shared" ref="G69:G79" si="24">E69*F69</f>
        <v>0</v>
      </c>
      <c r="H69" s="174">
        <v>2.5432000000000001</v>
      </c>
      <c r="I69" s="174">
        <f t="shared" ref="I69:I79" si="25">E69*H69</f>
        <v>0.8138240000000001</v>
      </c>
      <c r="J69" s="174">
        <v>0</v>
      </c>
      <c r="K69" s="174">
        <f t="shared" ref="K69:K79" si="26">E69*J69</f>
        <v>0</v>
      </c>
      <c r="Q69" s="167">
        <v>2</v>
      </c>
      <c r="AA69" s="144">
        <v>1</v>
      </c>
      <c r="AB69" s="144">
        <v>1</v>
      </c>
      <c r="AC69" s="144">
        <v>1</v>
      </c>
      <c r="BB69" s="144">
        <v>1</v>
      </c>
      <c r="BC69" s="144">
        <f t="shared" ref="BC69:BC79" si="27">IF(BB69=1,G69,0)</f>
        <v>0</v>
      </c>
      <c r="BD69" s="144">
        <f t="shared" ref="BD69:BD79" si="28">IF(BB69=2,G69,0)</f>
        <v>0</v>
      </c>
      <c r="BE69" s="144">
        <f t="shared" ref="BE69:BE79" si="29">IF(BB69=3,G69,0)</f>
        <v>0</v>
      </c>
      <c r="BF69" s="144">
        <f t="shared" ref="BF69:BF79" si="30">IF(BB69=4,G69,0)</f>
        <v>0</v>
      </c>
      <c r="BG69" s="144">
        <f t="shared" ref="BG69:BG79" si="31">IF(BB69=5,G69,0)</f>
        <v>0</v>
      </c>
      <c r="CA69" s="144">
        <v>1</v>
      </c>
      <c r="CB69" s="144">
        <v>1</v>
      </c>
      <c r="CC69" s="167"/>
      <c r="CD69" s="167"/>
    </row>
    <row r="70" spans="1:82">
      <c r="A70" s="168">
        <v>36</v>
      </c>
      <c r="B70" s="169" t="s">
        <v>190</v>
      </c>
      <c r="C70" s="170" t="s">
        <v>191</v>
      </c>
      <c r="D70" s="171" t="s">
        <v>183</v>
      </c>
      <c r="E70" s="172">
        <v>7</v>
      </c>
      <c r="F70" s="172"/>
      <c r="G70" s="173">
        <f t="shared" si="24"/>
        <v>0</v>
      </c>
      <c r="H70" s="174">
        <v>0.246</v>
      </c>
      <c r="I70" s="174">
        <f t="shared" si="25"/>
        <v>1.722</v>
      </c>
      <c r="J70" s="174">
        <v>0</v>
      </c>
      <c r="K70" s="174">
        <f t="shared" si="26"/>
        <v>0</v>
      </c>
      <c r="Q70" s="167">
        <v>2</v>
      </c>
      <c r="AA70" s="144">
        <v>1</v>
      </c>
      <c r="AB70" s="144">
        <v>1</v>
      </c>
      <c r="AC70" s="144">
        <v>1</v>
      </c>
      <c r="BB70" s="144">
        <v>1</v>
      </c>
      <c r="BC70" s="144">
        <f t="shared" si="27"/>
        <v>0</v>
      </c>
      <c r="BD70" s="144">
        <f t="shared" si="28"/>
        <v>0</v>
      </c>
      <c r="BE70" s="144">
        <f t="shared" si="29"/>
        <v>0</v>
      </c>
      <c r="BF70" s="144">
        <f t="shared" si="30"/>
        <v>0</v>
      </c>
      <c r="BG70" s="144">
        <f t="shared" si="31"/>
        <v>0</v>
      </c>
      <c r="CA70" s="144">
        <v>1</v>
      </c>
      <c r="CB70" s="144">
        <v>1</v>
      </c>
      <c r="CC70" s="167"/>
      <c r="CD70" s="167"/>
    </row>
    <row r="71" spans="1:82">
      <c r="A71" s="168">
        <v>37</v>
      </c>
      <c r="B71" s="169" t="s">
        <v>192</v>
      </c>
      <c r="C71" s="170" t="s">
        <v>193</v>
      </c>
      <c r="D71" s="171" t="s">
        <v>103</v>
      </c>
      <c r="E71" s="172">
        <v>860</v>
      </c>
      <c r="F71" s="172"/>
      <c r="G71" s="173">
        <f t="shared" si="24"/>
        <v>0</v>
      </c>
      <c r="H71" s="174">
        <v>8.1000000000000003E-2</v>
      </c>
      <c r="I71" s="174">
        <f t="shared" si="25"/>
        <v>69.66</v>
      </c>
      <c r="J71" s="174">
        <v>0</v>
      </c>
      <c r="K71" s="174">
        <f t="shared" si="26"/>
        <v>0</v>
      </c>
      <c r="Q71" s="167">
        <v>2</v>
      </c>
      <c r="AA71" s="144">
        <v>1</v>
      </c>
      <c r="AB71" s="144">
        <v>1</v>
      </c>
      <c r="AC71" s="144">
        <v>1</v>
      </c>
      <c r="BB71" s="144">
        <v>1</v>
      </c>
      <c r="BC71" s="144">
        <f t="shared" si="27"/>
        <v>0</v>
      </c>
      <c r="BD71" s="144">
        <f t="shared" si="28"/>
        <v>0</v>
      </c>
      <c r="BE71" s="144">
        <f t="shared" si="29"/>
        <v>0</v>
      </c>
      <c r="BF71" s="144">
        <f t="shared" si="30"/>
        <v>0</v>
      </c>
      <c r="BG71" s="144">
        <f t="shared" si="31"/>
        <v>0</v>
      </c>
      <c r="CA71" s="144">
        <v>1</v>
      </c>
      <c r="CB71" s="144">
        <v>1</v>
      </c>
      <c r="CC71" s="167"/>
      <c r="CD71" s="167"/>
    </row>
    <row r="72" spans="1:82" ht="22.5">
      <c r="A72" s="168">
        <v>38</v>
      </c>
      <c r="B72" s="169" t="s">
        <v>194</v>
      </c>
      <c r="C72" s="170" t="s">
        <v>195</v>
      </c>
      <c r="D72" s="171" t="s">
        <v>103</v>
      </c>
      <c r="E72" s="172">
        <v>200</v>
      </c>
      <c r="F72" s="172"/>
      <c r="G72" s="173">
        <f t="shared" si="24"/>
        <v>0</v>
      </c>
      <c r="H72" s="174">
        <v>0.11463</v>
      </c>
      <c r="I72" s="174">
        <f t="shared" si="25"/>
        <v>22.925999999999998</v>
      </c>
      <c r="J72" s="174">
        <v>0</v>
      </c>
      <c r="K72" s="174">
        <f t="shared" si="26"/>
        <v>0</v>
      </c>
      <c r="Q72" s="167">
        <v>2</v>
      </c>
      <c r="AA72" s="144">
        <v>1</v>
      </c>
      <c r="AB72" s="144">
        <v>1</v>
      </c>
      <c r="AC72" s="144">
        <v>1</v>
      </c>
      <c r="BB72" s="144">
        <v>1</v>
      </c>
      <c r="BC72" s="144">
        <f t="shared" si="27"/>
        <v>0</v>
      </c>
      <c r="BD72" s="144">
        <f t="shared" si="28"/>
        <v>0</v>
      </c>
      <c r="BE72" s="144">
        <f t="shared" si="29"/>
        <v>0</v>
      </c>
      <c r="BF72" s="144">
        <f t="shared" si="30"/>
        <v>0</v>
      </c>
      <c r="BG72" s="144">
        <f t="shared" si="31"/>
        <v>0</v>
      </c>
      <c r="CA72" s="144">
        <v>1</v>
      </c>
      <c r="CB72" s="144">
        <v>1</v>
      </c>
      <c r="CC72" s="167"/>
      <c r="CD72" s="167"/>
    </row>
    <row r="73" spans="1:82" ht="22.5">
      <c r="A73" s="168">
        <v>39</v>
      </c>
      <c r="B73" s="169" t="s">
        <v>196</v>
      </c>
      <c r="C73" s="170" t="s">
        <v>197</v>
      </c>
      <c r="D73" s="171" t="s">
        <v>103</v>
      </c>
      <c r="E73" s="172">
        <v>876</v>
      </c>
      <c r="F73" s="172"/>
      <c r="G73" s="173">
        <f t="shared" si="24"/>
        <v>0</v>
      </c>
      <c r="H73" s="174">
        <v>0.13209000000000001</v>
      </c>
      <c r="I73" s="174">
        <f t="shared" si="25"/>
        <v>115.71084</v>
      </c>
      <c r="J73" s="174">
        <v>0</v>
      </c>
      <c r="K73" s="174">
        <f t="shared" si="26"/>
        <v>0</v>
      </c>
      <c r="Q73" s="167">
        <v>2</v>
      </c>
      <c r="AA73" s="144">
        <v>1</v>
      </c>
      <c r="AB73" s="144">
        <v>0</v>
      </c>
      <c r="AC73" s="144">
        <v>0</v>
      </c>
      <c r="BB73" s="144">
        <v>1</v>
      </c>
      <c r="BC73" s="144">
        <f t="shared" si="27"/>
        <v>0</v>
      </c>
      <c r="BD73" s="144">
        <f t="shared" si="28"/>
        <v>0</v>
      </c>
      <c r="BE73" s="144">
        <f t="shared" si="29"/>
        <v>0</v>
      </c>
      <c r="BF73" s="144">
        <f t="shared" si="30"/>
        <v>0</v>
      </c>
      <c r="BG73" s="144">
        <f t="shared" si="31"/>
        <v>0</v>
      </c>
      <c r="CA73" s="144">
        <v>1</v>
      </c>
      <c r="CB73" s="144">
        <v>0</v>
      </c>
      <c r="CC73" s="167"/>
      <c r="CD73" s="167"/>
    </row>
    <row r="74" spans="1:82">
      <c r="A74" s="168">
        <v>40</v>
      </c>
      <c r="B74" s="169" t="s">
        <v>198</v>
      </c>
      <c r="C74" s="170" t="s">
        <v>199</v>
      </c>
      <c r="D74" s="171" t="s">
        <v>106</v>
      </c>
      <c r="E74" s="172">
        <v>106</v>
      </c>
      <c r="F74" s="172"/>
      <c r="G74" s="173">
        <f t="shared" si="24"/>
        <v>0</v>
      </c>
      <c r="H74" s="174">
        <v>2.363</v>
      </c>
      <c r="I74" s="174">
        <f t="shared" si="25"/>
        <v>250.47800000000001</v>
      </c>
      <c r="J74" s="174">
        <v>0</v>
      </c>
      <c r="K74" s="174">
        <f t="shared" si="26"/>
        <v>0</v>
      </c>
      <c r="Q74" s="167">
        <v>2</v>
      </c>
      <c r="AA74" s="144">
        <v>1</v>
      </c>
      <c r="AB74" s="144">
        <v>1</v>
      </c>
      <c r="AC74" s="144">
        <v>1</v>
      </c>
      <c r="BB74" s="144">
        <v>1</v>
      </c>
      <c r="BC74" s="144">
        <f t="shared" si="27"/>
        <v>0</v>
      </c>
      <c r="BD74" s="144">
        <f t="shared" si="28"/>
        <v>0</v>
      </c>
      <c r="BE74" s="144">
        <f t="shared" si="29"/>
        <v>0</v>
      </c>
      <c r="BF74" s="144">
        <f t="shared" si="30"/>
        <v>0</v>
      </c>
      <c r="BG74" s="144">
        <f t="shared" si="31"/>
        <v>0</v>
      </c>
      <c r="CA74" s="144">
        <v>1</v>
      </c>
      <c r="CB74" s="144">
        <v>1</v>
      </c>
      <c r="CC74" s="167"/>
      <c r="CD74" s="167"/>
    </row>
    <row r="75" spans="1:82">
      <c r="A75" s="168">
        <v>41</v>
      </c>
      <c r="B75" s="169" t="s">
        <v>200</v>
      </c>
      <c r="C75" s="170" t="s">
        <v>201</v>
      </c>
      <c r="D75" s="171" t="s">
        <v>183</v>
      </c>
      <c r="E75" s="172">
        <v>6</v>
      </c>
      <c r="F75" s="172"/>
      <c r="G75" s="173">
        <f t="shared" si="24"/>
        <v>0</v>
      </c>
      <c r="H75" s="174">
        <v>5.1000000000000004E-3</v>
      </c>
      <c r="I75" s="174">
        <f t="shared" si="25"/>
        <v>3.0600000000000002E-2</v>
      </c>
      <c r="J75" s="174">
        <v>0</v>
      </c>
      <c r="K75" s="174">
        <f t="shared" si="26"/>
        <v>0</v>
      </c>
      <c r="Q75" s="167">
        <v>2</v>
      </c>
      <c r="AA75" s="144">
        <v>3</v>
      </c>
      <c r="AB75" s="144">
        <v>1</v>
      </c>
      <c r="AC75" s="144" t="s">
        <v>200</v>
      </c>
      <c r="BB75" s="144">
        <v>1</v>
      </c>
      <c r="BC75" s="144">
        <f t="shared" si="27"/>
        <v>0</v>
      </c>
      <c r="BD75" s="144">
        <f t="shared" si="28"/>
        <v>0</v>
      </c>
      <c r="BE75" s="144">
        <f t="shared" si="29"/>
        <v>0</v>
      </c>
      <c r="BF75" s="144">
        <f t="shared" si="30"/>
        <v>0</v>
      </c>
      <c r="BG75" s="144">
        <f t="shared" si="31"/>
        <v>0</v>
      </c>
      <c r="CA75" s="144">
        <v>3</v>
      </c>
      <c r="CB75" s="144">
        <v>1</v>
      </c>
      <c r="CC75" s="167"/>
      <c r="CD75" s="167"/>
    </row>
    <row r="76" spans="1:82">
      <c r="A76" s="168">
        <v>42</v>
      </c>
      <c r="B76" s="169" t="s">
        <v>202</v>
      </c>
      <c r="C76" s="170" t="s">
        <v>203</v>
      </c>
      <c r="D76" s="171" t="s">
        <v>183</v>
      </c>
      <c r="E76" s="172">
        <v>1</v>
      </c>
      <c r="F76" s="172"/>
      <c r="G76" s="173">
        <f t="shared" si="24"/>
        <v>0</v>
      </c>
      <c r="H76" s="174">
        <v>5.1000000000000004E-3</v>
      </c>
      <c r="I76" s="174">
        <f t="shared" si="25"/>
        <v>5.1000000000000004E-3</v>
      </c>
      <c r="J76" s="174">
        <v>0</v>
      </c>
      <c r="K76" s="174">
        <f t="shared" si="26"/>
        <v>0</v>
      </c>
      <c r="Q76" s="167">
        <v>2</v>
      </c>
      <c r="AA76" s="144">
        <v>3</v>
      </c>
      <c r="AB76" s="144">
        <v>1</v>
      </c>
      <c r="AC76" s="144" t="s">
        <v>202</v>
      </c>
      <c r="BB76" s="144">
        <v>1</v>
      </c>
      <c r="BC76" s="144">
        <f t="shared" si="27"/>
        <v>0</v>
      </c>
      <c r="BD76" s="144">
        <f t="shared" si="28"/>
        <v>0</v>
      </c>
      <c r="BE76" s="144">
        <f t="shared" si="29"/>
        <v>0</v>
      </c>
      <c r="BF76" s="144">
        <f t="shared" si="30"/>
        <v>0</v>
      </c>
      <c r="BG76" s="144">
        <f t="shared" si="31"/>
        <v>0</v>
      </c>
      <c r="CA76" s="144">
        <v>3</v>
      </c>
      <c r="CB76" s="144">
        <v>1</v>
      </c>
      <c r="CC76" s="167"/>
      <c r="CD76" s="167"/>
    </row>
    <row r="77" spans="1:82">
      <c r="A77" s="168">
        <v>43</v>
      </c>
      <c r="B77" s="169" t="s">
        <v>204</v>
      </c>
      <c r="C77" s="170" t="s">
        <v>205</v>
      </c>
      <c r="D77" s="171" t="s">
        <v>103</v>
      </c>
      <c r="E77" s="172">
        <v>24</v>
      </c>
      <c r="F77" s="172"/>
      <c r="G77" s="173">
        <f t="shared" si="24"/>
        <v>0</v>
      </c>
      <c r="H77" s="174">
        <v>2E-3</v>
      </c>
      <c r="I77" s="174">
        <f t="shared" si="25"/>
        <v>4.8000000000000001E-2</v>
      </c>
      <c r="J77" s="174">
        <v>0</v>
      </c>
      <c r="K77" s="174">
        <f t="shared" si="26"/>
        <v>0</v>
      </c>
      <c r="Q77" s="167">
        <v>2</v>
      </c>
      <c r="AA77" s="144">
        <v>3</v>
      </c>
      <c r="AB77" s="144">
        <v>1</v>
      </c>
      <c r="AC77" s="144">
        <v>40445960</v>
      </c>
      <c r="BB77" s="144">
        <v>1</v>
      </c>
      <c r="BC77" s="144">
        <f t="shared" si="27"/>
        <v>0</v>
      </c>
      <c r="BD77" s="144">
        <f t="shared" si="28"/>
        <v>0</v>
      </c>
      <c r="BE77" s="144">
        <f t="shared" si="29"/>
        <v>0</v>
      </c>
      <c r="BF77" s="144">
        <f t="shared" si="30"/>
        <v>0</v>
      </c>
      <c r="BG77" s="144">
        <f t="shared" si="31"/>
        <v>0</v>
      </c>
      <c r="CA77" s="144">
        <v>3</v>
      </c>
      <c r="CB77" s="144">
        <v>1</v>
      </c>
      <c r="CC77" s="167"/>
      <c r="CD77" s="167"/>
    </row>
    <row r="78" spans="1:82">
      <c r="A78" s="168">
        <v>44</v>
      </c>
      <c r="B78" s="169" t="s">
        <v>206</v>
      </c>
      <c r="C78" s="170" t="s">
        <v>207</v>
      </c>
      <c r="D78" s="171" t="s">
        <v>183</v>
      </c>
      <c r="E78" s="172">
        <v>13</v>
      </c>
      <c r="F78" s="172"/>
      <c r="G78" s="173">
        <f t="shared" si="24"/>
        <v>0</v>
      </c>
      <c r="H78" s="174">
        <v>1.2600000000000001E-3</v>
      </c>
      <c r="I78" s="174">
        <f t="shared" si="25"/>
        <v>1.6380000000000002E-2</v>
      </c>
      <c r="J78" s="174">
        <v>0</v>
      </c>
      <c r="K78" s="174">
        <f t="shared" si="26"/>
        <v>0</v>
      </c>
      <c r="Q78" s="167">
        <v>2</v>
      </c>
      <c r="AA78" s="144">
        <v>3</v>
      </c>
      <c r="AB78" s="144">
        <v>1</v>
      </c>
      <c r="AC78" s="144" t="s">
        <v>206</v>
      </c>
      <c r="BB78" s="144">
        <v>1</v>
      </c>
      <c r="BC78" s="144">
        <f t="shared" si="27"/>
        <v>0</v>
      </c>
      <c r="BD78" s="144">
        <f t="shared" si="28"/>
        <v>0</v>
      </c>
      <c r="BE78" s="144">
        <f t="shared" si="29"/>
        <v>0</v>
      </c>
      <c r="BF78" s="144">
        <f t="shared" si="30"/>
        <v>0</v>
      </c>
      <c r="BG78" s="144">
        <f t="shared" si="31"/>
        <v>0</v>
      </c>
      <c r="CA78" s="144">
        <v>3</v>
      </c>
      <c r="CB78" s="144">
        <v>1</v>
      </c>
      <c r="CC78" s="167"/>
      <c r="CD78" s="167"/>
    </row>
    <row r="79" spans="1:82">
      <c r="A79" s="168">
        <v>45</v>
      </c>
      <c r="B79" s="169" t="s">
        <v>208</v>
      </c>
      <c r="C79" s="170" t="s">
        <v>209</v>
      </c>
      <c r="D79" s="171" t="s">
        <v>183</v>
      </c>
      <c r="E79" s="172">
        <v>1720</v>
      </c>
      <c r="F79" s="172"/>
      <c r="G79" s="173">
        <f t="shared" si="24"/>
        <v>0</v>
      </c>
      <c r="H79" s="174">
        <v>2.1999999999999999E-2</v>
      </c>
      <c r="I79" s="174">
        <f t="shared" si="25"/>
        <v>37.839999999999996</v>
      </c>
      <c r="J79" s="174">
        <v>0</v>
      </c>
      <c r="K79" s="174">
        <f t="shared" si="26"/>
        <v>0</v>
      </c>
      <c r="Q79" s="167">
        <v>2</v>
      </c>
      <c r="AA79" s="144">
        <v>3</v>
      </c>
      <c r="AB79" s="144">
        <v>1</v>
      </c>
      <c r="AC79" s="144">
        <v>59218562</v>
      </c>
      <c r="BB79" s="144">
        <v>1</v>
      </c>
      <c r="BC79" s="144">
        <f t="shared" si="27"/>
        <v>0</v>
      </c>
      <c r="BD79" s="144">
        <f t="shared" si="28"/>
        <v>0</v>
      </c>
      <c r="BE79" s="144">
        <f t="shared" si="29"/>
        <v>0</v>
      </c>
      <c r="BF79" s="144">
        <f t="shared" si="30"/>
        <v>0</v>
      </c>
      <c r="BG79" s="144">
        <f t="shared" si="31"/>
        <v>0</v>
      </c>
      <c r="CA79" s="144">
        <v>3</v>
      </c>
      <c r="CB79" s="144">
        <v>1</v>
      </c>
      <c r="CC79" s="167"/>
      <c r="CD79" s="167"/>
    </row>
    <row r="80" spans="1:82">
      <c r="A80" s="184"/>
      <c r="B80" s="185" t="s">
        <v>81</v>
      </c>
      <c r="C80" s="186" t="str">
        <f>CONCATENATE(B68," ",C68)</f>
        <v>9 Ostatní konstrukce, bourání</v>
      </c>
      <c r="D80" s="187"/>
      <c r="E80" s="188"/>
      <c r="F80" s="189"/>
      <c r="G80" s="190">
        <f>SUM(G68:G79)</f>
        <v>0</v>
      </c>
      <c r="H80" s="191"/>
      <c r="I80" s="192">
        <f>SUM(I68:I79)</f>
        <v>499.25074400000005</v>
      </c>
      <c r="J80" s="191"/>
      <c r="K80" s="192">
        <f>SUM(K68:K79)</f>
        <v>0</v>
      </c>
      <c r="Q80" s="167">
        <v>4</v>
      </c>
      <c r="BC80" s="193">
        <f>SUM(BC68:BC79)</f>
        <v>0</v>
      </c>
      <c r="BD80" s="193">
        <f>SUM(BD68:BD79)</f>
        <v>0</v>
      </c>
      <c r="BE80" s="193">
        <f>SUM(BE68:BE79)</f>
        <v>0</v>
      </c>
      <c r="BF80" s="193">
        <f>SUM(BF68:BF79)</f>
        <v>0</v>
      </c>
      <c r="BG80" s="193">
        <f>SUM(BG68:BG79)</f>
        <v>0</v>
      </c>
    </row>
    <row r="81" spans="1:82">
      <c r="A81" s="159" t="s">
        <v>78</v>
      </c>
      <c r="B81" s="160" t="s">
        <v>210</v>
      </c>
      <c r="C81" s="161" t="s">
        <v>211</v>
      </c>
      <c r="D81" s="162"/>
      <c r="E81" s="163"/>
      <c r="F81" s="163"/>
      <c r="G81" s="164"/>
      <c r="H81" s="165"/>
      <c r="I81" s="166"/>
      <c r="J81" s="165"/>
      <c r="K81" s="166"/>
      <c r="Q81" s="167">
        <v>1</v>
      </c>
    </row>
    <row r="82" spans="1:82">
      <c r="A82" s="168">
        <v>46</v>
      </c>
      <c r="B82" s="169" t="s">
        <v>212</v>
      </c>
      <c r="C82" s="170" t="s">
        <v>213</v>
      </c>
      <c r="D82" s="171" t="s">
        <v>153</v>
      </c>
      <c r="E82" s="172">
        <v>2958.820076</v>
      </c>
      <c r="F82" s="172"/>
      <c r="G82" s="173">
        <f>E82*F82</f>
        <v>0</v>
      </c>
      <c r="H82" s="174">
        <v>0</v>
      </c>
      <c r="I82" s="174">
        <f>E82*H82</f>
        <v>0</v>
      </c>
      <c r="J82" s="174">
        <v>0</v>
      </c>
      <c r="K82" s="174">
        <f>E82*J82</f>
        <v>0</v>
      </c>
      <c r="Q82" s="167">
        <v>2</v>
      </c>
      <c r="AA82" s="144">
        <v>7</v>
      </c>
      <c r="AB82" s="144">
        <v>1</v>
      </c>
      <c r="AC82" s="144">
        <v>2</v>
      </c>
      <c r="BB82" s="144">
        <v>1</v>
      </c>
      <c r="BC82" s="144">
        <f>IF(BB82=1,G82,0)</f>
        <v>0</v>
      </c>
      <c r="BD82" s="144">
        <f>IF(BB82=2,G82,0)</f>
        <v>0</v>
      </c>
      <c r="BE82" s="144">
        <f>IF(BB82=3,G82,0)</f>
        <v>0</v>
      </c>
      <c r="BF82" s="144">
        <f>IF(BB82=4,G82,0)</f>
        <v>0</v>
      </c>
      <c r="BG82" s="144">
        <f>IF(BB82=5,G82,0)</f>
        <v>0</v>
      </c>
      <c r="CA82" s="144">
        <v>7</v>
      </c>
      <c r="CB82" s="144">
        <v>1</v>
      </c>
      <c r="CC82" s="167"/>
      <c r="CD82" s="167"/>
    </row>
    <row r="83" spans="1:82">
      <c r="A83" s="184"/>
      <c r="B83" s="185" t="s">
        <v>81</v>
      </c>
      <c r="C83" s="186" t="str">
        <f>CONCATENATE(B81," ",C81)</f>
        <v>99 Staveništní přesun hmot</v>
      </c>
      <c r="D83" s="187"/>
      <c r="E83" s="188"/>
      <c r="F83" s="189"/>
      <c r="G83" s="190">
        <f>SUM(G81:G82)</f>
        <v>0</v>
      </c>
      <c r="H83" s="191"/>
      <c r="I83" s="192">
        <f>SUM(I81:I82)</f>
        <v>0</v>
      </c>
      <c r="J83" s="191"/>
      <c r="K83" s="192">
        <f>SUM(K81:K82)</f>
        <v>0</v>
      </c>
      <c r="Q83" s="167">
        <v>4</v>
      </c>
      <c r="BC83" s="193">
        <f>SUM(BC81:BC82)</f>
        <v>0</v>
      </c>
      <c r="BD83" s="193">
        <f>SUM(BD81:BD82)</f>
        <v>0</v>
      </c>
      <c r="BE83" s="193">
        <f>SUM(BE81:BE82)</f>
        <v>0</v>
      </c>
      <c r="BF83" s="193">
        <f>SUM(BF81:BF82)</f>
        <v>0</v>
      </c>
      <c r="BG83" s="193">
        <f>SUM(BG81:BG82)</f>
        <v>0</v>
      </c>
    </row>
    <row r="84" spans="1:82">
      <c r="E84" s="144"/>
    </row>
    <row r="85" spans="1:82">
      <c r="E85" s="144"/>
    </row>
    <row r="86" spans="1:82">
      <c r="E86" s="144"/>
    </row>
    <row r="87" spans="1:82">
      <c r="E87" s="144"/>
    </row>
    <row r="88" spans="1:82">
      <c r="E88" s="144"/>
    </row>
    <row r="89" spans="1:82">
      <c r="E89" s="144"/>
    </row>
    <row r="90" spans="1:82">
      <c r="E90" s="144"/>
    </row>
    <row r="91" spans="1:82">
      <c r="E91" s="144"/>
    </row>
    <row r="92" spans="1:82">
      <c r="E92" s="144"/>
    </row>
    <row r="93" spans="1:82">
      <c r="E93" s="144"/>
    </row>
    <row r="94" spans="1:82">
      <c r="E94" s="144"/>
    </row>
    <row r="95" spans="1:82">
      <c r="E95" s="144"/>
    </row>
    <row r="96" spans="1:82">
      <c r="E96" s="144"/>
    </row>
    <row r="97" spans="1:7">
      <c r="E97" s="144"/>
    </row>
    <row r="98" spans="1:7">
      <c r="E98" s="144"/>
    </row>
    <row r="99" spans="1:7">
      <c r="E99" s="144"/>
    </row>
    <row r="100" spans="1:7">
      <c r="E100" s="144"/>
    </row>
    <row r="101" spans="1:7">
      <c r="E101" s="144"/>
    </row>
    <row r="102" spans="1:7">
      <c r="E102" s="144"/>
    </row>
    <row r="103" spans="1:7">
      <c r="E103" s="144"/>
    </row>
    <row r="104" spans="1:7">
      <c r="E104" s="144"/>
    </row>
    <row r="105" spans="1:7">
      <c r="E105" s="144"/>
    </row>
    <row r="106" spans="1:7">
      <c r="E106" s="144"/>
    </row>
    <row r="107" spans="1:7">
      <c r="A107" s="182"/>
      <c r="B107" s="182"/>
      <c r="C107" s="182"/>
      <c r="D107" s="182"/>
      <c r="E107" s="182"/>
      <c r="F107" s="182"/>
      <c r="G107" s="182"/>
    </row>
    <row r="108" spans="1:7">
      <c r="A108" s="182"/>
      <c r="B108" s="182"/>
      <c r="C108" s="182"/>
      <c r="D108" s="182"/>
      <c r="E108" s="182"/>
      <c r="F108" s="182"/>
      <c r="G108" s="182"/>
    </row>
    <row r="109" spans="1:7">
      <c r="A109" s="182"/>
      <c r="B109" s="182"/>
      <c r="C109" s="182"/>
      <c r="D109" s="182"/>
      <c r="E109" s="182"/>
      <c r="F109" s="182"/>
      <c r="G109" s="182"/>
    </row>
    <row r="110" spans="1:7">
      <c r="A110" s="182"/>
      <c r="B110" s="182"/>
      <c r="C110" s="182"/>
      <c r="D110" s="182"/>
      <c r="E110" s="182"/>
      <c r="F110" s="182"/>
      <c r="G110" s="182"/>
    </row>
    <row r="111" spans="1:7">
      <c r="E111" s="144"/>
    </row>
    <row r="112" spans="1:7">
      <c r="E112" s="144"/>
    </row>
    <row r="113" spans="5:5">
      <c r="E113" s="144"/>
    </row>
    <row r="114" spans="5:5">
      <c r="E114" s="144"/>
    </row>
    <row r="115" spans="5:5">
      <c r="E115" s="144"/>
    </row>
    <row r="116" spans="5:5">
      <c r="E116" s="144"/>
    </row>
    <row r="117" spans="5:5">
      <c r="E117" s="144"/>
    </row>
    <row r="118" spans="5:5">
      <c r="E118" s="144"/>
    </row>
    <row r="119" spans="5:5">
      <c r="E119" s="144"/>
    </row>
    <row r="120" spans="5:5">
      <c r="E120" s="144"/>
    </row>
    <row r="121" spans="5:5">
      <c r="E121" s="144"/>
    </row>
    <row r="122" spans="5:5">
      <c r="E122" s="144"/>
    </row>
    <row r="123" spans="5:5">
      <c r="E123" s="144"/>
    </row>
    <row r="124" spans="5:5">
      <c r="E124" s="144"/>
    </row>
    <row r="125" spans="5:5">
      <c r="E125" s="144"/>
    </row>
    <row r="126" spans="5:5">
      <c r="E126" s="144"/>
    </row>
    <row r="127" spans="5:5">
      <c r="E127" s="144"/>
    </row>
    <row r="128" spans="5:5">
      <c r="E128" s="144"/>
    </row>
    <row r="129" spans="1:7">
      <c r="E129" s="144"/>
    </row>
    <row r="130" spans="1:7">
      <c r="E130" s="144"/>
    </row>
    <row r="131" spans="1:7">
      <c r="E131" s="144"/>
    </row>
    <row r="132" spans="1:7">
      <c r="E132" s="144"/>
    </row>
    <row r="133" spans="1:7">
      <c r="E133" s="144"/>
    </row>
    <row r="134" spans="1:7">
      <c r="E134" s="144"/>
    </row>
    <row r="135" spans="1:7">
      <c r="E135" s="144"/>
    </row>
    <row r="136" spans="1:7">
      <c r="E136" s="144"/>
    </row>
    <row r="137" spans="1:7">
      <c r="E137" s="144"/>
    </row>
    <row r="138" spans="1:7">
      <c r="E138" s="144"/>
    </row>
    <row r="139" spans="1:7">
      <c r="E139" s="144"/>
    </row>
    <row r="140" spans="1:7">
      <c r="E140" s="144"/>
    </row>
    <row r="141" spans="1:7">
      <c r="E141" s="144"/>
    </row>
    <row r="142" spans="1:7">
      <c r="A142" s="194"/>
      <c r="B142" s="194"/>
    </row>
    <row r="143" spans="1:7">
      <c r="A143" s="182"/>
      <c r="B143" s="182"/>
      <c r="C143" s="195"/>
      <c r="D143" s="195"/>
      <c r="E143" s="196"/>
      <c r="F143" s="195"/>
      <c r="G143" s="197"/>
    </row>
    <row r="144" spans="1:7">
      <c r="A144" s="198"/>
      <c r="B144" s="198"/>
      <c r="C144" s="182"/>
      <c r="D144" s="182"/>
      <c r="E144" s="199"/>
      <c r="F144" s="182"/>
      <c r="G144" s="182"/>
    </row>
    <row r="145" spans="1:7">
      <c r="A145" s="182"/>
      <c r="B145" s="182"/>
      <c r="C145" s="182"/>
      <c r="D145" s="182"/>
      <c r="E145" s="199"/>
      <c r="F145" s="182"/>
      <c r="G145" s="182"/>
    </row>
    <row r="146" spans="1:7">
      <c r="A146" s="182"/>
      <c r="B146" s="182"/>
      <c r="C146" s="182"/>
      <c r="D146" s="182"/>
      <c r="E146" s="199"/>
      <c r="F146" s="182"/>
      <c r="G146" s="182"/>
    </row>
    <row r="147" spans="1:7">
      <c r="A147" s="182"/>
      <c r="B147" s="182"/>
      <c r="C147" s="182"/>
      <c r="D147" s="182"/>
      <c r="E147" s="199"/>
      <c r="F147" s="182"/>
      <c r="G147" s="182"/>
    </row>
    <row r="148" spans="1:7">
      <c r="A148" s="182"/>
      <c r="B148" s="182"/>
      <c r="C148" s="182"/>
      <c r="D148" s="182"/>
      <c r="E148" s="199"/>
      <c r="F148" s="182"/>
      <c r="G148" s="182"/>
    </row>
    <row r="149" spans="1:7">
      <c r="A149" s="182"/>
      <c r="B149" s="182"/>
      <c r="C149" s="182"/>
      <c r="D149" s="182"/>
      <c r="E149" s="199"/>
      <c r="F149" s="182"/>
      <c r="G149" s="182"/>
    </row>
    <row r="150" spans="1:7">
      <c r="A150" s="182"/>
      <c r="B150" s="182"/>
      <c r="C150" s="182"/>
      <c r="D150" s="182"/>
      <c r="E150" s="199"/>
      <c r="F150" s="182"/>
      <c r="G150" s="182"/>
    </row>
    <row r="151" spans="1:7">
      <c r="A151" s="182"/>
      <c r="B151" s="182"/>
      <c r="C151" s="182"/>
      <c r="D151" s="182"/>
      <c r="E151" s="199"/>
      <c r="F151" s="182"/>
      <c r="G151" s="182"/>
    </row>
    <row r="152" spans="1:7">
      <c r="A152" s="182"/>
      <c r="B152" s="182"/>
      <c r="C152" s="182"/>
      <c r="D152" s="182"/>
      <c r="E152" s="199"/>
      <c r="F152" s="182"/>
      <c r="G152" s="182"/>
    </row>
    <row r="153" spans="1:7">
      <c r="A153" s="182"/>
      <c r="B153" s="182"/>
      <c r="C153" s="182"/>
      <c r="D153" s="182"/>
      <c r="E153" s="199"/>
      <c r="F153" s="182"/>
      <c r="G153" s="182"/>
    </row>
    <row r="154" spans="1:7">
      <c r="A154" s="182"/>
      <c r="B154" s="182"/>
      <c r="C154" s="182"/>
      <c r="D154" s="182"/>
      <c r="E154" s="199"/>
      <c r="F154" s="182"/>
      <c r="G154" s="182"/>
    </row>
    <row r="155" spans="1:7">
      <c r="A155" s="182"/>
      <c r="B155" s="182"/>
      <c r="C155" s="182"/>
      <c r="D155" s="182"/>
      <c r="E155" s="199"/>
      <c r="F155" s="182"/>
      <c r="G155" s="182"/>
    </row>
    <row r="156" spans="1:7">
      <c r="A156" s="182"/>
      <c r="B156" s="182"/>
      <c r="C156" s="182"/>
      <c r="D156" s="182"/>
      <c r="E156" s="199"/>
      <c r="F156" s="182"/>
      <c r="G156" s="182"/>
    </row>
  </sheetData>
  <mergeCells count="21">
    <mergeCell ref="C59:D59"/>
    <mergeCell ref="C23:D23"/>
    <mergeCell ref="C58:D58"/>
    <mergeCell ref="C37:G37"/>
    <mergeCell ref="C46:G46"/>
    <mergeCell ref="C47:G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A1:G1"/>
    <mergeCell ref="A3:B3"/>
    <mergeCell ref="A4:B4"/>
    <mergeCell ref="E4:G4"/>
    <mergeCell ref="C22:D22"/>
  </mergeCells>
  <printOptions gridLinesSet="0"/>
  <pageMargins left="0.59055118110236227" right="0.39370078740157483" top="0.59055118110236227" bottom="0.59055118110236227" header="0.19685039370078741" footer="0.19685039370078741"/>
  <pageSetup paperSize="9" orientation="landscape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SloupecCH</vt:lpstr>
      <vt:lpstr>SloupecJC</vt:lpstr>
      <vt:lpstr>SloupecJH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Ing. Dušan Šustr</cp:lastModifiedBy>
  <dcterms:created xsi:type="dcterms:W3CDTF">2013-02-14T00:23:53Z</dcterms:created>
  <dcterms:modified xsi:type="dcterms:W3CDTF">2013-04-29T12:11:23Z</dcterms:modified>
</cp:coreProperties>
</file>